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25" windowWidth="14340" windowHeight="8460" activeTab="0"/>
  </bookViews>
  <sheets>
    <sheet name="年度別利用状況" sheetId="1" r:id="rId1"/>
  </sheets>
  <definedNames/>
  <calcPr fullCalcOnLoad="1"/>
</workbook>
</file>

<file path=xl/sharedStrings.xml><?xml version="1.0" encoding="utf-8"?>
<sst xmlns="http://schemas.openxmlformats.org/spreadsheetml/2006/main" count="190" uniqueCount="30">
  <si>
    <t>平成20年度</t>
  </si>
  <si>
    <t>平成22年度</t>
  </si>
  <si>
    <t>井波図書館</t>
  </si>
  <si>
    <t>城端図書館</t>
  </si>
  <si>
    <t>平図書館</t>
  </si>
  <si>
    <t>館名</t>
  </si>
  <si>
    <t>福光図書館</t>
  </si>
  <si>
    <t>福野図書館</t>
  </si>
  <si>
    <t>平成21年度</t>
  </si>
  <si>
    <t>合計</t>
  </si>
  <si>
    <t>中央図書館(福野）</t>
  </si>
  <si>
    <t>中央図書館(福光)</t>
  </si>
  <si>
    <t>各ｻｰﾋﾞｽｺｰﾅｰ</t>
  </si>
  <si>
    <t>一般図書</t>
  </si>
  <si>
    <t>児童図書</t>
  </si>
  <si>
    <t>郷土資料</t>
  </si>
  <si>
    <t>視聴覚資料</t>
  </si>
  <si>
    <t>その他雑誌等</t>
  </si>
  <si>
    <t>平成23年度</t>
  </si>
  <si>
    <t>平成24年度</t>
  </si>
  <si>
    <t>平成25年度</t>
  </si>
  <si>
    <t>開館
日数</t>
  </si>
  <si>
    <t>平成26年度</t>
  </si>
  <si>
    <t>平成27年度</t>
  </si>
  <si>
    <t>平成28年度</t>
  </si>
  <si>
    <t>平成29年度</t>
  </si>
  <si>
    <t>貸出数(冊)</t>
  </si>
  <si>
    <t>合計</t>
  </si>
  <si>
    <t>ﾚﾌｧﾚﾝｽ(件)</t>
  </si>
  <si>
    <t>入館者
(人)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</si>
</sst>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38" fontId="38" fillId="0" borderId="10" xfId="48" applyFont="1" applyFill="1" applyBorder="1" applyAlignment="1">
      <alignment horizontal="right" vertical="center"/>
    </xf>
    <xf numFmtId="38" fontId="38" fillId="0" borderId="11" xfId="48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38" fontId="38" fillId="0" borderId="0" xfId="48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8" fontId="38" fillId="0" borderId="0" xfId="48" applyFont="1" applyFill="1" applyBorder="1" applyAlignment="1">
      <alignment vertical="center"/>
    </xf>
    <xf numFmtId="176" fontId="38" fillId="0" borderId="0" xfId="48" applyNumberFormat="1" applyFont="1" applyFill="1" applyBorder="1" applyAlignment="1">
      <alignment horizontal="right" vertical="center"/>
    </xf>
    <xf numFmtId="38" fontId="38" fillId="0" borderId="0" xfId="0" applyNumberFormat="1" applyFont="1" applyFill="1" applyBorder="1" applyAlignment="1">
      <alignment vertical="center"/>
    </xf>
    <xf numFmtId="177" fontId="38" fillId="0" borderId="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9"/>
  <sheetViews>
    <sheetView tabSelected="1" zoomScalePageLayoutView="0" workbookViewId="0" topLeftCell="A13">
      <selection activeCell="L110" sqref="L110"/>
    </sheetView>
  </sheetViews>
  <sheetFormatPr defaultColWidth="9.140625" defaultRowHeight="15"/>
  <cols>
    <col min="1" max="1" width="15.00390625" style="4" customWidth="1"/>
    <col min="2" max="2" width="6.140625" style="4" customWidth="1"/>
    <col min="3" max="3" width="7.7109375" style="4" bestFit="1" customWidth="1"/>
    <col min="4" max="6" width="8.7109375" style="4" bestFit="1" customWidth="1"/>
    <col min="7" max="7" width="9.00390625" style="4" customWidth="1"/>
    <col min="8" max="8" width="10.140625" style="4" customWidth="1"/>
    <col min="9" max="9" width="8.7109375" style="4" bestFit="1" customWidth="1"/>
    <col min="10" max="10" width="7.57421875" style="4" bestFit="1" customWidth="1"/>
    <col min="11" max="16384" width="9.00390625" style="4" customWidth="1"/>
  </cols>
  <sheetData>
    <row r="1" ht="12" customHeight="1">
      <c r="A1" s="1" t="s">
        <v>0</v>
      </c>
    </row>
    <row r="2" spans="1:10" ht="12" customHeight="1">
      <c r="A2" s="17" t="s">
        <v>5</v>
      </c>
      <c r="B2" s="18" t="s">
        <v>21</v>
      </c>
      <c r="C2" s="20" t="s">
        <v>29</v>
      </c>
      <c r="D2" s="23" t="s">
        <v>26</v>
      </c>
      <c r="E2" s="24"/>
      <c r="F2" s="24"/>
      <c r="G2" s="24"/>
      <c r="H2" s="24"/>
      <c r="I2" s="25"/>
      <c r="J2" s="21" t="s">
        <v>28</v>
      </c>
    </row>
    <row r="3" spans="1:10" ht="12" customHeight="1">
      <c r="A3" s="17"/>
      <c r="B3" s="19"/>
      <c r="C3" s="17"/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5" t="s">
        <v>27</v>
      </c>
      <c r="J3" s="22"/>
    </row>
    <row r="4" spans="1:10" ht="12" customHeight="1">
      <c r="A4" s="5" t="s">
        <v>6</v>
      </c>
      <c r="B4" s="2">
        <v>286</v>
      </c>
      <c r="C4" s="3">
        <v>72217</v>
      </c>
      <c r="D4" s="3">
        <v>48808</v>
      </c>
      <c r="E4" s="3">
        <v>27044</v>
      </c>
      <c r="F4" s="3">
        <v>1017</v>
      </c>
      <c r="G4" s="3">
        <v>4329</v>
      </c>
      <c r="H4" s="3">
        <v>5105</v>
      </c>
      <c r="I4" s="3">
        <f>SUM(D4:H4)</f>
        <v>86303</v>
      </c>
      <c r="J4" s="2">
        <v>611</v>
      </c>
    </row>
    <row r="5" spans="1:10" ht="12" customHeight="1">
      <c r="A5" s="5" t="s">
        <v>10</v>
      </c>
      <c r="B5" s="2">
        <v>288</v>
      </c>
      <c r="C5" s="3">
        <v>93586</v>
      </c>
      <c r="D5" s="3">
        <v>57583</v>
      </c>
      <c r="E5" s="3">
        <v>29095</v>
      </c>
      <c r="F5" s="3">
        <v>498</v>
      </c>
      <c r="G5" s="3">
        <v>5123</v>
      </c>
      <c r="H5" s="3">
        <v>6010</v>
      </c>
      <c r="I5" s="3">
        <f>SUM(D5:H5)</f>
        <v>98309</v>
      </c>
      <c r="J5" s="2">
        <v>905</v>
      </c>
    </row>
    <row r="6" spans="1:10" ht="12" customHeight="1">
      <c r="A6" s="5" t="s">
        <v>2</v>
      </c>
      <c r="B6" s="2">
        <v>278</v>
      </c>
      <c r="C6" s="3">
        <v>41027</v>
      </c>
      <c r="D6" s="3">
        <v>27935</v>
      </c>
      <c r="E6" s="3">
        <v>19901</v>
      </c>
      <c r="F6" s="3">
        <v>727</v>
      </c>
      <c r="G6" s="3">
        <v>3891</v>
      </c>
      <c r="H6" s="3">
        <v>4390</v>
      </c>
      <c r="I6" s="3">
        <f>SUM(D6:H6)</f>
        <v>56844</v>
      </c>
      <c r="J6" s="2">
        <v>348</v>
      </c>
    </row>
    <row r="7" spans="1:10" ht="12" customHeight="1">
      <c r="A7" s="5" t="s">
        <v>3</v>
      </c>
      <c r="B7" s="2">
        <v>279</v>
      </c>
      <c r="C7" s="3">
        <v>20146</v>
      </c>
      <c r="D7" s="3">
        <v>18906</v>
      </c>
      <c r="E7" s="3">
        <v>17913</v>
      </c>
      <c r="F7" s="3">
        <v>349</v>
      </c>
      <c r="G7" s="3">
        <v>845</v>
      </c>
      <c r="H7" s="3">
        <v>3441</v>
      </c>
      <c r="I7" s="3">
        <f>SUM(D7:H7)</f>
        <v>41454</v>
      </c>
      <c r="J7" s="2">
        <v>202</v>
      </c>
    </row>
    <row r="8" spans="1:10" ht="12" customHeight="1">
      <c r="A8" s="5" t="s">
        <v>4</v>
      </c>
      <c r="B8" s="2">
        <v>293</v>
      </c>
      <c r="C8" s="3">
        <v>5580</v>
      </c>
      <c r="D8" s="3">
        <v>3096</v>
      </c>
      <c r="E8" s="3">
        <v>2825</v>
      </c>
      <c r="F8" s="3">
        <v>48</v>
      </c>
      <c r="G8" s="3">
        <v>817</v>
      </c>
      <c r="H8" s="3">
        <v>682</v>
      </c>
      <c r="I8" s="3">
        <f>SUM(D8:H8)</f>
        <v>7468</v>
      </c>
      <c r="J8" s="2">
        <v>9</v>
      </c>
    </row>
    <row r="9" spans="1:10" ht="12" customHeight="1">
      <c r="A9" s="5" t="s">
        <v>12</v>
      </c>
      <c r="B9" s="2"/>
      <c r="C9" s="3">
        <v>161</v>
      </c>
      <c r="D9" s="3">
        <v>187</v>
      </c>
      <c r="E9" s="3">
        <v>53</v>
      </c>
      <c r="F9" s="3">
        <v>1</v>
      </c>
      <c r="G9" s="3">
        <v>0</v>
      </c>
      <c r="H9" s="3">
        <v>44</v>
      </c>
      <c r="I9" s="3">
        <f>SUM(D9:H9)</f>
        <v>285</v>
      </c>
      <c r="J9" s="2">
        <v>0</v>
      </c>
    </row>
    <row r="10" spans="1:10" ht="12" customHeight="1">
      <c r="A10" s="13" t="s">
        <v>9</v>
      </c>
      <c r="B10" s="2">
        <f>SUM(B4:B9)</f>
        <v>1424</v>
      </c>
      <c r="C10" s="3">
        <f>SUM(C4:C9)</f>
        <v>232717</v>
      </c>
      <c r="D10" s="3">
        <f>SUM(D4:D9)</f>
        <v>156515</v>
      </c>
      <c r="E10" s="3">
        <f>SUM(E4:E9)</f>
        <v>96831</v>
      </c>
      <c r="F10" s="3">
        <f>SUM(F4:F9)</f>
        <v>2640</v>
      </c>
      <c r="G10" s="3">
        <f>SUM(G4:G9)</f>
        <v>15005</v>
      </c>
      <c r="H10" s="3">
        <f>SUM(H4:H9)</f>
        <v>19672</v>
      </c>
      <c r="I10" s="3">
        <f>SUM(I4:I9)</f>
        <v>290663</v>
      </c>
      <c r="J10" s="2">
        <f>SUM(J4:J8)</f>
        <v>2075</v>
      </c>
    </row>
    <row r="11" spans="2:10" ht="12" customHeight="1">
      <c r="B11" s="6"/>
      <c r="C11" s="6"/>
      <c r="D11" s="6"/>
      <c r="E11" s="6"/>
      <c r="F11" s="6"/>
      <c r="G11" s="6"/>
      <c r="H11" s="6"/>
      <c r="I11" s="6"/>
      <c r="J11" s="6"/>
    </row>
    <row r="12" spans="1:10" ht="12" customHeight="1">
      <c r="A12" s="1" t="s">
        <v>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" customHeight="1">
      <c r="A13" s="17" t="s">
        <v>5</v>
      </c>
      <c r="B13" s="18" t="s">
        <v>21</v>
      </c>
      <c r="C13" s="20" t="s">
        <v>29</v>
      </c>
      <c r="D13" s="23" t="s">
        <v>26</v>
      </c>
      <c r="E13" s="24"/>
      <c r="F13" s="24"/>
      <c r="G13" s="24"/>
      <c r="H13" s="24"/>
      <c r="I13" s="25"/>
      <c r="J13" s="21" t="s">
        <v>28</v>
      </c>
    </row>
    <row r="14" spans="1:10" ht="12" customHeight="1">
      <c r="A14" s="17"/>
      <c r="B14" s="19"/>
      <c r="C14" s="17"/>
      <c r="D14" s="16" t="s">
        <v>13</v>
      </c>
      <c r="E14" s="16" t="s">
        <v>14</v>
      </c>
      <c r="F14" s="16" t="s">
        <v>15</v>
      </c>
      <c r="G14" s="16" t="s">
        <v>16</v>
      </c>
      <c r="H14" s="16" t="s">
        <v>17</v>
      </c>
      <c r="I14" s="15" t="s">
        <v>27</v>
      </c>
      <c r="J14" s="22"/>
    </row>
    <row r="15" spans="1:10" ht="12" customHeight="1">
      <c r="A15" s="5" t="s">
        <v>6</v>
      </c>
      <c r="B15" s="2">
        <v>225</v>
      </c>
      <c r="C15" s="3">
        <v>59136</v>
      </c>
      <c r="D15" s="3">
        <v>34259</v>
      </c>
      <c r="E15" s="3">
        <v>19832</v>
      </c>
      <c r="F15" s="3">
        <v>740</v>
      </c>
      <c r="G15" s="3">
        <v>4128</v>
      </c>
      <c r="H15" s="3">
        <v>2948</v>
      </c>
      <c r="I15" s="3">
        <f>SUM(D15:H15)</f>
        <v>61907</v>
      </c>
      <c r="J15" s="2">
        <v>643</v>
      </c>
    </row>
    <row r="16" spans="1:10" ht="12" customHeight="1">
      <c r="A16" s="5" t="s">
        <v>10</v>
      </c>
      <c r="B16" s="2">
        <v>286</v>
      </c>
      <c r="C16" s="3">
        <v>96233</v>
      </c>
      <c r="D16" s="3">
        <v>63687</v>
      </c>
      <c r="E16" s="3">
        <v>32758</v>
      </c>
      <c r="F16" s="3">
        <v>737</v>
      </c>
      <c r="G16" s="3">
        <v>5387</v>
      </c>
      <c r="H16" s="3">
        <v>6148</v>
      </c>
      <c r="I16" s="3">
        <f>SUM(D16:H16)</f>
        <v>108717</v>
      </c>
      <c r="J16" s="2">
        <v>1081</v>
      </c>
    </row>
    <row r="17" spans="1:10" ht="12" customHeight="1">
      <c r="A17" s="5" t="s">
        <v>2</v>
      </c>
      <c r="B17" s="2">
        <v>276</v>
      </c>
      <c r="C17" s="3">
        <v>40274</v>
      </c>
      <c r="D17" s="3">
        <v>28450</v>
      </c>
      <c r="E17" s="3">
        <v>19565</v>
      </c>
      <c r="F17" s="3">
        <v>900</v>
      </c>
      <c r="G17" s="3">
        <v>3461</v>
      </c>
      <c r="H17" s="3">
        <v>4680</v>
      </c>
      <c r="I17" s="3">
        <f>SUM(D17:H17)</f>
        <v>57056</v>
      </c>
      <c r="J17" s="2">
        <v>391</v>
      </c>
    </row>
    <row r="18" spans="1:10" ht="12" customHeight="1">
      <c r="A18" s="5" t="s">
        <v>3</v>
      </c>
      <c r="B18" s="2">
        <v>254</v>
      </c>
      <c r="C18" s="3">
        <v>19870</v>
      </c>
      <c r="D18" s="3">
        <v>18753</v>
      </c>
      <c r="E18" s="3">
        <v>17396</v>
      </c>
      <c r="F18" s="3">
        <v>416</v>
      </c>
      <c r="G18" s="3">
        <v>932</v>
      </c>
      <c r="H18" s="3">
        <v>3254</v>
      </c>
      <c r="I18" s="3">
        <f>SUM(D18:H18)</f>
        <v>40751</v>
      </c>
      <c r="J18" s="2">
        <v>196</v>
      </c>
    </row>
    <row r="19" spans="1:10" ht="12" customHeight="1">
      <c r="A19" s="5" t="s">
        <v>4</v>
      </c>
      <c r="B19" s="2">
        <v>293</v>
      </c>
      <c r="C19" s="3">
        <v>5140</v>
      </c>
      <c r="D19" s="3">
        <v>2990</v>
      </c>
      <c r="E19" s="3">
        <v>2223</v>
      </c>
      <c r="F19" s="3">
        <v>50</v>
      </c>
      <c r="G19" s="3">
        <v>772</v>
      </c>
      <c r="H19" s="3">
        <v>592</v>
      </c>
      <c r="I19" s="3">
        <f>SUM(D19:H19)</f>
        <v>6627</v>
      </c>
      <c r="J19" s="2">
        <v>3</v>
      </c>
    </row>
    <row r="20" spans="1:10" ht="12" customHeight="1">
      <c r="A20" s="5" t="s">
        <v>12</v>
      </c>
      <c r="B20" s="2"/>
      <c r="C20" s="3">
        <v>64</v>
      </c>
      <c r="D20" s="3">
        <v>253</v>
      </c>
      <c r="E20" s="3">
        <v>35</v>
      </c>
      <c r="F20" s="3">
        <v>8</v>
      </c>
      <c r="G20" s="3">
        <v>0</v>
      </c>
      <c r="H20" s="3">
        <v>45</v>
      </c>
      <c r="I20" s="3">
        <f>SUM(D20:H20)</f>
        <v>341</v>
      </c>
      <c r="J20" s="2">
        <v>0</v>
      </c>
    </row>
    <row r="21" spans="1:10" ht="12" customHeight="1">
      <c r="A21" s="13" t="s">
        <v>9</v>
      </c>
      <c r="B21" s="2">
        <f>SUM(B15:B20)</f>
        <v>1334</v>
      </c>
      <c r="C21" s="2">
        <f>SUM(C15:C20)</f>
        <v>220717</v>
      </c>
      <c r="D21" s="2">
        <f>SUM(D15:D20)</f>
        <v>148392</v>
      </c>
      <c r="E21" s="2">
        <f>SUM(E15:E20)</f>
        <v>91809</v>
      </c>
      <c r="F21" s="2">
        <f>SUM(F15:F20)</f>
        <v>2851</v>
      </c>
      <c r="G21" s="2">
        <f>SUM(G15:G20)</f>
        <v>14680</v>
      </c>
      <c r="H21" s="2">
        <f>SUM(H15:H20)</f>
        <v>17667</v>
      </c>
      <c r="I21" s="3">
        <f>SUM(I15:I20)</f>
        <v>275399</v>
      </c>
      <c r="J21" s="2">
        <f>SUM(J15:J19)</f>
        <v>2314</v>
      </c>
    </row>
    <row r="22" spans="2:10" ht="12" customHeight="1">
      <c r="B22" s="6"/>
      <c r="C22" s="6"/>
      <c r="D22" s="6"/>
      <c r="E22" s="6"/>
      <c r="F22" s="6"/>
      <c r="G22" s="6"/>
      <c r="H22" s="6"/>
      <c r="I22" s="6"/>
      <c r="J22" s="6"/>
    </row>
    <row r="23" spans="1:10" ht="12" customHeight="1">
      <c r="A23" s="1" t="s">
        <v>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" customHeight="1">
      <c r="A24" s="17" t="s">
        <v>5</v>
      </c>
      <c r="B24" s="18" t="s">
        <v>21</v>
      </c>
      <c r="C24" s="20" t="s">
        <v>29</v>
      </c>
      <c r="D24" s="23" t="s">
        <v>26</v>
      </c>
      <c r="E24" s="24"/>
      <c r="F24" s="24"/>
      <c r="G24" s="24"/>
      <c r="H24" s="24"/>
      <c r="I24" s="25"/>
      <c r="J24" s="21" t="s">
        <v>28</v>
      </c>
    </row>
    <row r="25" spans="1:10" ht="12" customHeight="1">
      <c r="A25" s="17"/>
      <c r="B25" s="19"/>
      <c r="C25" s="17"/>
      <c r="D25" s="16" t="s">
        <v>13</v>
      </c>
      <c r="E25" s="16" t="s">
        <v>14</v>
      </c>
      <c r="F25" s="16" t="s">
        <v>15</v>
      </c>
      <c r="G25" s="16" t="s">
        <v>16</v>
      </c>
      <c r="H25" s="16" t="s">
        <v>17</v>
      </c>
      <c r="I25" s="15" t="s">
        <v>27</v>
      </c>
      <c r="J25" s="22"/>
    </row>
    <row r="26" spans="1:10" ht="12" customHeight="1">
      <c r="A26" s="7" t="s">
        <v>11</v>
      </c>
      <c r="B26" s="2">
        <v>285</v>
      </c>
      <c r="C26" s="3">
        <v>141298</v>
      </c>
      <c r="D26" s="3">
        <v>70108</v>
      </c>
      <c r="E26" s="3">
        <v>41290</v>
      </c>
      <c r="F26" s="3">
        <v>1131</v>
      </c>
      <c r="G26" s="3">
        <v>11987</v>
      </c>
      <c r="H26" s="3">
        <v>6369</v>
      </c>
      <c r="I26" s="3">
        <f>SUM(D26:H26)</f>
        <v>130885</v>
      </c>
      <c r="J26" s="2">
        <v>1301</v>
      </c>
    </row>
    <row r="27" spans="1:10" ht="12" customHeight="1">
      <c r="A27" s="7" t="s">
        <v>7</v>
      </c>
      <c r="B27" s="2">
        <v>286</v>
      </c>
      <c r="C27" s="3">
        <v>79952</v>
      </c>
      <c r="D27" s="3">
        <v>53568</v>
      </c>
      <c r="E27" s="3">
        <v>27596</v>
      </c>
      <c r="F27" s="3">
        <v>480</v>
      </c>
      <c r="G27" s="3">
        <v>3628</v>
      </c>
      <c r="H27" s="3">
        <v>5936</v>
      </c>
      <c r="I27" s="3">
        <f>SUM(D27:H27)</f>
        <v>91208</v>
      </c>
      <c r="J27" s="2">
        <v>1125</v>
      </c>
    </row>
    <row r="28" spans="1:10" ht="12" customHeight="1">
      <c r="A28" s="7" t="s">
        <v>2</v>
      </c>
      <c r="B28" s="2">
        <v>279</v>
      </c>
      <c r="C28" s="3">
        <v>37489</v>
      </c>
      <c r="D28" s="3">
        <v>28097</v>
      </c>
      <c r="E28" s="3">
        <v>18518</v>
      </c>
      <c r="F28" s="3">
        <v>852</v>
      </c>
      <c r="G28" s="3">
        <v>2368</v>
      </c>
      <c r="H28" s="3">
        <v>4647</v>
      </c>
      <c r="I28" s="3">
        <f>SUM(D28:H28)</f>
        <v>54482</v>
      </c>
      <c r="J28" s="2">
        <v>331</v>
      </c>
    </row>
    <row r="29" spans="1:10" ht="12" customHeight="1">
      <c r="A29" s="7" t="s">
        <v>3</v>
      </c>
      <c r="B29" s="2">
        <v>280</v>
      </c>
      <c r="C29" s="3">
        <v>28901</v>
      </c>
      <c r="D29" s="3">
        <v>19208</v>
      </c>
      <c r="E29" s="3">
        <v>17562</v>
      </c>
      <c r="F29" s="3">
        <v>380</v>
      </c>
      <c r="G29" s="3">
        <v>1279</v>
      </c>
      <c r="H29" s="3">
        <v>3257</v>
      </c>
      <c r="I29" s="3">
        <f>SUM(D29:H29)</f>
        <v>41686</v>
      </c>
      <c r="J29" s="2">
        <v>173</v>
      </c>
    </row>
    <row r="30" spans="1:10" ht="12" customHeight="1">
      <c r="A30" s="7" t="s">
        <v>4</v>
      </c>
      <c r="B30" s="2">
        <v>292</v>
      </c>
      <c r="C30" s="3">
        <v>5058</v>
      </c>
      <c r="D30" s="3">
        <v>2650</v>
      </c>
      <c r="E30" s="3">
        <v>3066</v>
      </c>
      <c r="F30" s="3">
        <v>36</v>
      </c>
      <c r="G30" s="3">
        <v>903</v>
      </c>
      <c r="H30" s="3">
        <v>442</v>
      </c>
      <c r="I30" s="3">
        <f>SUM(D30:H30)</f>
        <v>7097</v>
      </c>
      <c r="J30" s="2">
        <v>1</v>
      </c>
    </row>
    <row r="31" spans="1:10" ht="12" customHeight="1">
      <c r="A31" s="5" t="s">
        <v>12</v>
      </c>
      <c r="B31" s="2"/>
      <c r="C31" s="3">
        <v>328</v>
      </c>
      <c r="D31" s="3">
        <v>131</v>
      </c>
      <c r="E31" s="3">
        <v>45</v>
      </c>
      <c r="F31" s="3">
        <v>2</v>
      </c>
      <c r="G31" s="3">
        <v>0</v>
      </c>
      <c r="H31" s="3">
        <v>62</v>
      </c>
      <c r="I31" s="3">
        <f>SUM(D31:H31)</f>
        <v>240</v>
      </c>
      <c r="J31" s="2">
        <v>0</v>
      </c>
    </row>
    <row r="32" spans="1:10" ht="12" customHeight="1">
      <c r="A32" s="13" t="s">
        <v>9</v>
      </c>
      <c r="B32" s="2">
        <f>SUM(B26:B31)</f>
        <v>1422</v>
      </c>
      <c r="C32" s="2">
        <f>SUM(C26:C31)</f>
        <v>293026</v>
      </c>
      <c r="D32" s="2">
        <f>SUM(D26:D31)</f>
        <v>173762</v>
      </c>
      <c r="E32" s="2">
        <f>SUM(E26:E31)</f>
        <v>108077</v>
      </c>
      <c r="F32" s="2">
        <f>SUM(F26:F31)</f>
        <v>2881</v>
      </c>
      <c r="G32" s="2">
        <f>SUM(G26:G31)</f>
        <v>20165</v>
      </c>
      <c r="H32" s="2">
        <f>SUM(H26:H31)</f>
        <v>20713</v>
      </c>
      <c r="I32" s="3">
        <f>SUM(I26:I31)</f>
        <v>325598</v>
      </c>
      <c r="J32" s="2">
        <f>SUM(J26:J30)</f>
        <v>2931</v>
      </c>
    </row>
    <row r="33" spans="8:9" ht="12" customHeight="1">
      <c r="H33" s="8"/>
      <c r="I33" s="9"/>
    </row>
    <row r="34" spans="1:9" ht="12" customHeight="1">
      <c r="A34" s="1" t="s">
        <v>18</v>
      </c>
      <c r="B34" s="6"/>
      <c r="C34" s="6"/>
      <c r="D34" s="6"/>
      <c r="E34" s="6"/>
      <c r="F34" s="6"/>
      <c r="G34" s="6"/>
      <c r="H34" s="6"/>
      <c r="I34" s="10"/>
    </row>
    <row r="35" spans="1:10" ht="12" customHeight="1">
      <c r="A35" s="17" t="s">
        <v>5</v>
      </c>
      <c r="B35" s="18" t="s">
        <v>21</v>
      </c>
      <c r="C35" s="20" t="s">
        <v>29</v>
      </c>
      <c r="D35" s="23" t="s">
        <v>26</v>
      </c>
      <c r="E35" s="24"/>
      <c r="F35" s="24"/>
      <c r="G35" s="24"/>
      <c r="H35" s="24"/>
      <c r="I35" s="25"/>
      <c r="J35" s="21" t="s">
        <v>28</v>
      </c>
    </row>
    <row r="36" spans="1:10" ht="12" customHeight="1">
      <c r="A36" s="17"/>
      <c r="B36" s="19"/>
      <c r="C36" s="17"/>
      <c r="D36" s="16" t="s">
        <v>13</v>
      </c>
      <c r="E36" s="16" t="s">
        <v>14</v>
      </c>
      <c r="F36" s="16" t="s">
        <v>15</v>
      </c>
      <c r="G36" s="16" t="s">
        <v>16</v>
      </c>
      <c r="H36" s="16" t="s">
        <v>17</v>
      </c>
      <c r="I36" s="15" t="s">
        <v>27</v>
      </c>
      <c r="J36" s="22"/>
    </row>
    <row r="37" spans="1:10" ht="12" customHeight="1">
      <c r="A37" s="7" t="s">
        <v>11</v>
      </c>
      <c r="B37" s="2">
        <v>290</v>
      </c>
      <c r="C37" s="3">
        <v>127514</v>
      </c>
      <c r="D37" s="3">
        <v>69771</v>
      </c>
      <c r="E37" s="3">
        <v>40162</v>
      </c>
      <c r="F37" s="3">
        <v>1031</v>
      </c>
      <c r="G37" s="3">
        <v>11230</v>
      </c>
      <c r="H37" s="3">
        <v>7057</v>
      </c>
      <c r="I37" s="3">
        <f>SUM(D37:H37)</f>
        <v>129251</v>
      </c>
      <c r="J37" s="2">
        <v>999</v>
      </c>
    </row>
    <row r="38" spans="1:10" ht="12" customHeight="1">
      <c r="A38" s="7" t="s">
        <v>7</v>
      </c>
      <c r="B38" s="2">
        <v>289</v>
      </c>
      <c r="C38" s="3">
        <v>82228</v>
      </c>
      <c r="D38" s="3">
        <v>56928</v>
      </c>
      <c r="E38" s="3">
        <v>27511</v>
      </c>
      <c r="F38" s="3">
        <v>857</v>
      </c>
      <c r="G38" s="3">
        <v>7198</v>
      </c>
      <c r="H38" s="3">
        <v>6546</v>
      </c>
      <c r="I38" s="3">
        <f>SUM(D38:H38)</f>
        <v>99040</v>
      </c>
      <c r="J38" s="2">
        <v>931</v>
      </c>
    </row>
    <row r="39" spans="1:10" ht="12" customHeight="1">
      <c r="A39" s="7" t="s">
        <v>2</v>
      </c>
      <c r="B39" s="2">
        <v>280</v>
      </c>
      <c r="C39" s="3">
        <v>37105</v>
      </c>
      <c r="D39" s="3">
        <v>27736</v>
      </c>
      <c r="E39" s="3">
        <v>19773</v>
      </c>
      <c r="F39" s="3">
        <v>1041</v>
      </c>
      <c r="G39" s="3">
        <v>2066</v>
      </c>
      <c r="H39" s="3">
        <v>4743</v>
      </c>
      <c r="I39" s="3">
        <f>SUM(D39:H39)</f>
        <v>55359</v>
      </c>
      <c r="J39" s="2">
        <v>255</v>
      </c>
    </row>
    <row r="40" spans="1:10" ht="12" customHeight="1">
      <c r="A40" s="7" t="s">
        <v>3</v>
      </c>
      <c r="B40" s="2">
        <v>281</v>
      </c>
      <c r="C40" s="3">
        <v>28917</v>
      </c>
      <c r="D40" s="3">
        <v>19936</v>
      </c>
      <c r="E40" s="3">
        <v>18320</v>
      </c>
      <c r="F40" s="3">
        <v>362</v>
      </c>
      <c r="G40" s="3">
        <v>1751</v>
      </c>
      <c r="H40" s="3">
        <v>3151</v>
      </c>
      <c r="I40" s="3">
        <f>SUM(D40:H40)</f>
        <v>43520</v>
      </c>
      <c r="J40" s="2">
        <v>208</v>
      </c>
    </row>
    <row r="41" spans="1:10" ht="12" customHeight="1">
      <c r="A41" s="7" t="s">
        <v>4</v>
      </c>
      <c r="B41" s="2">
        <v>294</v>
      </c>
      <c r="C41" s="3">
        <v>5908</v>
      </c>
      <c r="D41" s="3">
        <v>2494</v>
      </c>
      <c r="E41" s="3">
        <v>5680</v>
      </c>
      <c r="F41" s="3">
        <v>55</v>
      </c>
      <c r="G41" s="3">
        <v>890</v>
      </c>
      <c r="H41" s="3">
        <v>524</v>
      </c>
      <c r="I41" s="3">
        <f>SUM(D41:H41)</f>
        <v>9643</v>
      </c>
      <c r="J41" s="2">
        <v>5</v>
      </c>
    </row>
    <row r="42" spans="1:10" ht="12" customHeight="1">
      <c r="A42" s="5" t="s">
        <v>12</v>
      </c>
      <c r="B42" s="2"/>
      <c r="C42" s="3">
        <v>171</v>
      </c>
      <c r="D42" s="3">
        <v>74</v>
      </c>
      <c r="E42" s="3">
        <v>9</v>
      </c>
      <c r="F42" s="3">
        <v>0</v>
      </c>
      <c r="G42" s="3">
        <v>0</v>
      </c>
      <c r="H42" s="3">
        <v>31</v>
      </c>
      <c r="I42" s="3">
        <f>SUM(D42:H42)</f>
        <v>114</v>
      </c>
      <c r="J42" s="2">
        <v>0</v>
      </c>
    </row>
    <row r="43" spans="1:10" ht="12" customHeight="1">
      <c r="A43" s="13" t="s">
        <v>9</v>
      </c>
      <c r="B43" s="2">
        <f>SUM(B37:B42)</f>
        <v>1434</v>
      </c>
      <c r="C43" s="2">
        <f>SUM(C37:C42)</f>
        <v>281843</v>
      </c>
      <c r="D43" s="2">
        <f>SUM(D37:D42)</f>
        <v>176939</v>
      </c>
      <c r="E43" s="2">
        <f>SUM(E37:E42)</f>
        <v>111455</v>
      </c>
      <c r="F43" s="2">
        <f>SUM(F37:F42)</f>
        <v>3346</v>
      </c>
      <c r="G43" s="2">
        <f>SUM(G37:G42)</f>
        <v>23135</v>
      </c>
      <c r="H43" s="2">
        <f>SUM(H37:H42)</f>
        <v>22052</v>
      </c>
      <c r="I43" s="3">
        <f>SUM(I37:I42)</f>
        <v>336927</v>
      </c>
      <c r="J43" s="2">
        <f>SUM(J37:J41)</f>
        <v>2398</v>
      </c>
    </row>
    <row r="44" spans="8:10" ht="12" customHeight="1">
      <c r="H44" s="8"/>
      <c r="I44" s="9"/>
      <c r="J44" s="11"/>
    </row>
    <row r="45" spans="1:9" ht="12" customHeight="1">
      <c r="A45" s="1" t="s">
        <v>19</v>
      </c>
      <c r="I45" s="12"/>
    </row>
    <row r="46" spans="1:10" ht="12" customHeight="1">
      <c r="A46" s="17" t="s">
        <v>5</v>
      </c>
      <c r="B46" s="18" t="s">
        <v>21</v>
      </c>
      <c r="C46" s="20" t="s">
        <v>29</v>
      </c>
      <c r="D46" s="23" t="s">
        <v>26</v>
      </c>
      <c r="E46" s="24"/>
      <c r="F46" s="24"/>
      <c r="G46" s="24"/>
      <c r="H46" s="24"/>
      <c r="I46" s="25"/>
      <c r="J46" s="21" t="s">
        <v>28</v>
      </c>
    </row>
    <row r="47" spans="1:10" ht="12" customHeight="1">
      <c r="A47" s="17"/>
      <c r="B47" s="19"/>
      <c r="C47" s="17"/>
      <c r="D47" s="16" t="s">
        <v>13</v>
      </c>
      <c r="E47" s="16" t="s">
        <v>14</v>
      </c>
      <c r="F47" s="16" t="s">
        <v>15</v>
      </c>
      <c r="G47" s="16" t="s">
        <v>16</v>
      </c>
      <c r="H47" s="16" t="s">
        <v>17</v>
      </c>
      <c r="I47" s="15" t="s">
        <v>27</v>
      </c>
      <c r="J47" s="22"/>
    </row>
    <row r="48" spans="1:10" ht="12" customHeight="1">
      <c r="A48" s="7" t="s">
        <v>11</v>
      </c>
      <c r="B48" s="2">
        <v>299</v>
      </c>
      <c r="C48" s="3">
        <v>137395</v>
      </c>
      <c r="D48" s="3">
        <v>74859</v>
      </c>
      <c r="E48" s="3">
        <v>41767</v>
      </c>
      <c r="F48" s="3">
        <v>1610</v>
      </c>
      <c r="G48" s="3">
        <v>13296</v>
      </c>
      <c r="H48" s="3">
        <v>8796</v>
      </c>
      <c r="I48" s="3">
        <f>SUM(D48:H48)</f>
        <v>140328</v>
      </c>
      <c r="J48" s="2">
        <v>984</v>
      </c>
    </row>
    <row r="49" spans="1:10" ht="12" customHeight="1">
      <c r="A49" s="7" t="s">
        <v>7</v>
      </c>
      <c r="B49" s="2">
        <v>290</v>
      </c>
      <c r="C49" s="3">
        <v>83322</v>
      </c>
      <c r="D49" s="3">
        <v>56997</v>
      </c>
      <c r="E49" s="3">
        <v>28012</v>
      </c>
      <c r="F49" s="3">
        <v>1029</v>
      </c>
      <c r="G49" s="3">
        <v>7808</v>
      </c>
      <c r="H49" s="3">
        <v>8545</v>
      </c>
      <c r="I49" s="3">
        <f>SUM(D49:H49)</f>
        <v>102391</v>
      </c>
      <c r="J49" s="2">
        <v>929</v>
      </c>
    </row>
    <row r="50" spans="1:10" ht="12" customHeight="1">
      <c r="A50" s="7" t="s">
        <v>2</v>
      </c>
      <c r="B50" s="2">
        <v>281</v>
      </c>
      <c r="C50" s="3">
        <v>37781</v>
      </c>
      <c r="D50" s="3">
        <v>27465</v>
      </c>
      <c r="E50" s="3">
        <v>20170</v>
      </c>
      <c r="F50" s="3">
        <v>1074</v>
      </c>
      <c r="G50" s="3">
        <v>2833</v>
      </c>
      <c r="H50" s="3">
        <v>5082</v>
      </c>
      <c r="I50" s="3">
        <f>SUM(D50:H50)</f>
        <v>56624</v>
      </c>
      <c r="J50" s="2">
        <v>244</v>
      </c>
    </row>
    <row r="51" spans="1:10" ht="12" customHeight="1">
      <c r="A51" s="7" t="s">
        <v>3</v>
      </c>
      <c r="B51" s="2">
        <v>281</v>
      </c>
      <c r="C51" s="3">
        <v>31790</v>
      </c>
      <c r="D51" s="3">
        <v>20298</v>
      </c>
      <c r="E51" s="3">
        <v>21771</v>
      </c>
      <c r="F51" s="3">
        <v>313</v>
      </c>
      <c r="G51" s="3">
        <v>2334</v>
      </c>
      <c r="H51" s="3">
        <v>3227</v>
      </c>
      <c r="I51" s="3">
        <f>SUM(D51:H51)</f>
        <v>47943</v>
      </c>
      <c r="J51" s="2">
        <v>199</v>
      </c>
    </row>
    <row r="52" spans="1:10" ht="12" customHeight="1">
      <c r="A52" s="7" t="s">
        <v>4</v>
      </c>
      <c r="B52" s="2">
        <v>293</v>
      </c>
      <c r="C52" s="3">
        <v>4909</v>
      </c>
      <c r="D52" s="3">
        <v>2424</v>
      </c>
      <c r="E52" s="3">
        <v>5066</v>
      </c>
      <c r="F52" s="3">
        <v>38</v>
      </c>
      <c r="G52" s="3">
        <v>828</v>
      </c>
      <c r="H52" s="3">
        <v>603</v>
      </c>
      <c r="I52" s="3">
        <f>SUM(D52:H52)</f>
        <v>8959</v>
      </c>
      <c r="J52" s="2">
        <v>6</v>
      </c>
    </row>
    <row r="53" spans="1:10" ht="12" customHeight="1">
      <c r="A53" s="5" t="s">
        <v>12</v>
      </c>
      <c r="B53" s="2"/>
      <c r="C53" s="3">
        <v>108</v>
      </c>
      <c r="D53" s="3">
        <f>45+5+28</f>
        <v>78</v>
      </c>
      <c r="E53" s="3">
        <f>1+1+2</f>
        <v>4</v>
      </c>
      <c r="F53" s="3">
        <v>0</v>
      </c>
      <c r="G53" s="3">
        <f>0+0+0</f>
        <v>0</v>
      </c>
      <c r="H53" s="3">
        <f>1+24+1</f>
        <v>26</v>
      </c>
      <c r="I53" s="3">
        <f>SUM(D53:H53)</f>
        <v>108</v>
      </c>
      <c r="J53" s="2">
        <v>0</v>
      </c>
    </row>
    <row r="54" spans="1:10" ht="12" customHeight="1">
      <c r="A54" s="13" t="s">
        <v>9</v>
      </c>
      <c r="B54" s="2">
        <f>SUM(B48:B53)</f>
        <v>1444</v>
      </c>
      <c r="C54" s="2">
        <f>SUM(C48:C53)</f>
        <v>295305</v>
      </c>
      <c r="D54" s="2">
        <f>SUM(D48:D53)</f>
        <v>182121</v>
      </c>
      <c r="E54" s="2">
        <f>SUM(E48:E53)</f>
        <v>116790</v>
      </c>
      <c r="F54" s="2">
        <f>SUM(F48:F53)</f>
        <v>4064</v>
      </c>
      <c r="G54" s="2">
        <f>SUM(G48:G53)</f>
        <v>27099</v>
      </c>
      <c r="H54" s="2">
        <f>SUM(H48:H53)</f>
        <v>26279</v>
      </c>
      <c r="I54" s="3">
        <f>SUM(I48:I53)</f>
        <v>356353</v>
      </c>
      <c r="J54" s="2">
        <f>SUM(J48:J52)</f>
        <v>2362</v>
      </c>
    </row>
    <row r="55" spans="8:10" ht="12" customHeight="1">
      <c r="H55" s="8"/>
      <c r="I55" s="9"/>
      <c r="J55" s="11"/>
    </row>
    <row r="56" spans="1:9" ht="12" customHeight="1">
      <c r="A56" s="1" t="s">
        <v>20</v>
      </c>
      <c r="I56" s="12"/>
    </row>
    <row r="57" spans="1:10" ht="12" customHeight="1">
      <c r="A57" s="17" t="s">
        <v>5</v>
      </c>
      <c r="B57" s="18" t="s">
        <v>21</v>
      </c>
      <c r="C57" s="20" t="s">
        <v>29</v>
      </c>
      <c r="D57" s="23" t="s">
        <v>26</v>
      </c>
      <c r="E57" s="24"/>
      <c r="F57" s="24"/>
      <c r="G57" s="24"/>
      <c r="H57" s="24"/>
      <c r="I57" s="25"/>
      <c r="J57" s="21" t="s">
        <v>28</v>
      </c>
    </row>
    <row r="58" spans="1:10" ht="12" customHeight="1">
      <c r="A58" s="17"/>
      <c r="B58" s="19"/>
      <c r="C58" s="17"/>
      <c r="D58" s="16" t="s">
        <v>13</v>
      </c>
      <c r="E58" s="16" t="s">
        <v>14</v>
      </c>
      <c r="F58" s="16" t="s">
        <v>15</v>
      </c>
      <c r="G58" s="16" t="s">
        <v>16</v>
      </c>
      <c r="H58" s="16" t="s">
        <v>17</v>
      </c>
      <c r="I58" s="15" t="s">
        <v>27</v>
      </c>
      <c r="J58" s="22"/>
    </row>
    <row r="59" spans="1:10" ht="12" customHeight="1">
      <c r="A59" s="7" t="s">
        <v>11</v>
      </c>
      <c r="B59" s="2">
        <v>300</v>
      </c>
      <c r="C59" s="3">
        <v>142935</v>
      </c>
      <c r="D59" s="3">
        <v>78939</v>
      </c>
      <c r="E59" s="3">
        <v>45850</v>
      </c>
      <c r="F59" s="3">
        <v>1695</v>
      </c>
      <c r="G59" s="3">
        <v>15167</v>
      </c>
      <c r="H59" s="3">
        <v>9286</v>
      </c>
      <c r="I59" s="3">
        <f>SUM(D59:H59)</f>
        <v>150937</v>
      </c>
      <c r="J59" s="2">
        <v>1561</v>
      </c>
    </row>
    <row r="60" spans="1:10" ht="12" customHeight="1">
      <c r="A60" s="7" t="s">
        <v>7</v>
      </c>
      <c r="B60" s="2">
        <v>290</v>
      </c>
      <c r="C60" s="3">
        <v>82084</v>
      </c>
      <c r="D60" s="3">
        <v>56116</v>
      </c>
      <c r="E60" s="3">
        <v>29781</v>
      </c>
      <c r="F60" s="3">
        <v>703</v>
      </c>
      <c r="G60" s="3">
        <v>8205</v>
      </c>
      <c r="H60" s="3">
        <v>8819</v>
      </c>
      <c r="I60" s="3">
        <f>SUM(D60:H60)</f>
        <v>103624</v>
      </c>
      <c r="J60" s="2">
        <v>727</v>
      </c>
    </row>
    <row r="61" spans="1:10" ht="12" customHeight="1">
      <c r="A61" s="7" t="s">
        <v>2</v>
      </c>
      <c r="B61" s="2">
        <v>286</v>
      </c>
      <c r="C61" s="3">
        <v>44139</v>
      </c>
      <c r="D61" s="3">
        <v>29399</v>
      </c>
      <c r="E61" s="3">
        <v>23232</v>
      </c>
      <c r="F61" s="3">
        <v>966</v>
      </c>
      <c r="G61" s="3">
        <v>5345</v>
      </c>
      <c r="H61" s="3">
        <v>5201</v>
      </c>
      <c r="I61" s="3">
        <f>SUM(D61:H61)</f>
        <v>64143</v>
      </c>
      <c r="J61" s="2">
        <v>407</v>
      </c>
    </row>
    <row r="62" spans="1:10" ht="12" customHeight="1">
      <c r="A62" s="7" t="s">
        <v>3</v>
      </c>
      <c r="B62" s="2">
        <v>286</v>
      </c>
      <c r="C62" s="3">
        <v>31286</v>
      </c>
      <c r="D62" s="3">
        <v>22173</v>
      </c>
      <c r="E62" s="3">
        <v>18511</v>
      </c>
      <c r="F62" s="3">
        <v>307</v>
      </c>
      <c r="G62" s="3">
        <v>3171</v>
      </c>
      <c r="H62" s="3">
        <v>3416</v>
      </c>
      <c r="I62" s="3">
        <f>SUM(D62:H62)</f>
        <v>47578</v>
      </c>
      <c r="J62" s="2">
        <v>158</v>
      </c>
    </row>
    <row r="63" spans="1:10" ht="12" customHeight="1">
      <c r="A63" s="7" t="s">
        <v>4</v>
      </c>
      <c r="B63" s="2">
        <v>292</v>
      </c>
      <c r="C63" s="3">
        <v>6580</v>
      </c>
      <c r="D63" s="3">
        <v>2852</v>
      </c>
      <c r="E63" s="3">
        <v>6399</v>
      </c>
      <c r="F63" s="3">
        <v>69</v>
      </c>
      <c r="G63" s="3">
        <v>1018</v>
      </c>
      <c r="H63" s="3">
        <v>670</v>
      </c>
      <c r="I63" s="3">
        <f>SUM(D63:H63)</f>
        <v>11008</v>
      </c>
      <c r="J63" s="2">
        <v>10</v>
      </c>
    </row>
    <row r="64" spans="1:10" ht="12" customHeight="1">
      <c r="A64" s="5" t="s">
        <v>12</v>
      </c>
      <c r="B64" s="2"/>
      <c r="C64" s="3">
        <f>I64*2</f>
        <v>94</v>
      </c>
      <c r="D64" s="3">
        <f>9+2+18</f>
        <v>29</v>
      </c>
      <c r="E64" s="3">
        <f>1+0+2</f>
        <v>3</v>
      </c>
      <c r="F64" s="3">
        <v>0</v>
      </c>
      <c r="G64" s="3">
        <f>0+0+0</f>
        <v>0</v>
      </c>
      <c r="H64" s="3">
        <f>0+14+1</f>
        <v>15</v>
      </c>
      <c r="I64" s="3">
        <f>SUM(D64:H64)</f>
        <v>47</v>
      </c>
      <c r="J64" s="2">
        <v>0</v>
      </c>
    </row>
    <row r="65" spans="1:10" ht="12" customHeight="1">
      <c r="A65" s="13" t="s">
        <v>9</v>
      </c>
      <c r="B65" s="2">
        <f>SUM(B59:B64)</f>
        <v>1454</v>
      </c>
      <c r="C65" s="2">
        <f>SUM(C59:C64)</f>
        <v>307118</v>
      </c>
      <c r="D65" s="2">
        <f>SUM(D59:D64)</f>
        <v>189508</v>
      </c>
      <c r="E65" s="2">
        <f>SUM(E59:E64)</f>
        <v>123776</v>
      </c>
      <c r="F65" s="2">
        <f>SUM(F59:F64)</f>
        <v>3740</v>
      </c>
      <c r="G65" s="2">
        <f>SUM(G59:G64)</f>
        <v>32906</v>
      </c>
      <c r="H65" s="2">
        <f>SUM(H59:H64)</f>
        <v>27407</v>
      </c>
      <c r="I65" s="3">
        <f>SUM(I59:I64)</f>
        <v>377337</v>
      </c>
      <c r="J65" s="2">
        <f>SUM(J59:J64)</f>
        <v>2863</v>
      </c>
    </row>
    <row r="67" spans="1:9" ht="12">
      <c r="A67" s="1" t="s">
        <v>22</v>
      </c>
      <c r="I67" s="12"/>
    </row>
    <row r="68" spans="1:10" ht="12">
      <c r="A68" s="17" t="s">
        <v>5</v>
      </c>
      <c r="B68" s="18" t="s">
        <v>21</v>
      </c>
      <c r="C68" s="20" t="s">
        <v>29</v>
      </c>
      <c r="D68" s="23" t="s">
        <v>26</v>
      </c>
      <c r="E68" s="24"/>
      <c r="F68" s="24"/>
      <c r="G68" s="24"/>
      <c r="H68" s="24"/>
      <c r="I68" s="25"/>
      <c r="J68" s="21" t="s">
        <v>28</v>
      </c>
    </row>
    <row r="69" spans="1:10" ht="12">
      <c r="A69" s="17"/>
      <c r="B69" s="19"/>
      <c r="C69" s="17"/>
      <c r="D69" s="16" t="s">
        <v>13</v>
      </c>
      <c r="E69" s="16" t="s">
        <v>14</v>
      </c>
      <c r="F69" s="16" t="s">
        <v>15</v>
      </c>
      <c r="G69" s="16" t="s">
        <v>16</v>
      </c>
      <c r="H69" s="16" t="s">
        <v>17</v>
      </c>
      <c r="I69" s="15" t="s">
        <v>27</v>
      </c>
      <c r="J69" s="22"/>
    </row>
    <row r="70" spans="1:10" ht="12">
      <c r="A70" s="7" t="s">
        <v>11</v>
      </c>
      <c r="B70" s="2">
        <v>303</v>
      </c>
      <c r="C70" s="3">
        <v>141973</v>
      </c>
      <c r="D70" s="3">
        <f>78925-F70</f>
        <v>76779</v>
      </c>
      <c r="E70" s="3">
        <v>45542</v>
      </c>
      <c r="F70" s="3">
        <v>2146</v>
      </c>
      <c r="G70" s="3">
        <v>15202</v>
      </c>
      <c r="H70" s="3">
        <v>10248</v>
      </c>
      <c r="I70" s="3">
        <f>SUM(D70:H70)</f>
        <v>149917</v>
      </c>
      <c r="J70" s="2">
        <v>1984</v>
      </c>
    </row>
    <row r="71" spans="1:10" ht="12">
      <c r="A71" s="7" t="s">
        <v>7</v>
      </c>
      <c r="B71" s="2">
        <v>289</v>
      </c>
      <c r="C71" s="3">
        <v>81561</v>
      </c>
      <c r="D71" s="3">
        <f>57816-F71</f>
        <v>57147</v>
      </c>
      <c r="E71" s="3">
        <v>28873</v>
      </c>
      <c r="F71" s="3">
        <v>669</v>
      </c>
      <c r="G71" s="3">
        <v>8469</v>
      </c>
      <c r="H71" s="3">
        <v>9166</v>
      </c>
      <c r="I71" s="3">
        <f>SUM(D71:H71)</f>
        <v>104324</v>
      </c>
      <c r="J71" s="2">
        <v>810</v>
      </c>
    </row>
    <row r="72" spans="1:10" ht="12">
      <c r="A72" s="7" t="s">
        <v>2</v>
      </c>
      <c r="B72" s="2">
        <v>297</v>
      </c>
      <c r="C72" s="3">
        <v>47305</v>
      </c>
      <c r="D72" s="3">
        <f>30740-F72</f>
        <v>29416</v>
      </c>
      <c r="E72" s="3">
        <v>25267</v>
      </c>
      <c r="F72" s="3">
        <v>1324</v>
      </c>
      <c r="G72" s="3">
        <v>7257</v>
      </c>
      <c r="H72" s="3">
        <v>5572</v>
      </c>
      <c r="I72" s="3">
        <f>SUM(D72:H72)</f>
        <v>68836</v>
      </c>
      <c r="J72" s="2">
        <v>310</v>
      </c>
    </row>
    <row r="73" spans="1:10" ht="12">
      <c r="A73" s="7" t="s">
        <v>3</v>
      </c>
      <c r="B73" s="2">
        <v>297</v>
      </c>
      <c r="C73" s="3">
        <v>30938</v>
      </c>
      <c r="D73" s="3">
        <f>21356-F73</f>
        <v>21099</v>
      </c>
      <c r="E73" s="3">
        <v>19661</v>
      </c>
      <c r="F73" s="3">
        <v>257</v>
      </c>
      <c r="G73" s="3">
        <v>3917</v>
      </c>
      <c r="H73" s="3">
        <v>3661</v>
      </c>
      <c r="I73" s="3">
        <f>SUM(D73:H73)</f>
        <v>48595</v>
      </c>
      <c r="J73" s="2">
        <v>187</v>
      </c>
    </row>
    <row r="74" spans="1:10" ht="12">
      <c r="A74" s="7" t="s">
        <v>4</v>
      </c>
      <c r="B74" s="2">
        <v>293</v>
      </c>
      <c r="C74" s="3">
        <v>6911</v>
      </c>
      <c r="D74" s="3">
        <f>2886-F74</f>
        <v>2821</v>
      </c>
      <c r="E74" s="3">
        <v>4735</v>
      </c>
      <c r="F74" s="3">
        <v>65</v>
      </c>
      <c r="G74" s="3">
        <v>910</v>
      </c>
      <c r="H74" s="3">
        <v>625</v>
      </c>
      <c r="I74" s="3">
        <f>SUM(D74:H74)</f>
        <v>9156</v>
      </c>
      <c r="J74" s="2">
        <v>9</v>
      </c>
    </row>
    <row r="75" spans="1:10" ht="12">
      <c r="A75" s="5" t="s">
        <v>12</v>
      </c>
      <c r="B75" s="2"/>
      <c r="C75" s="3">
        <f>I75*2</f>
        <v>56</v>
      </c>
      <c r="D75" s="3">
        <f>17+2+8</f>
        <v>27</v>
      </c>
      <c r="E75" s="3">
        <f>0+0+1</f>
        <v>1</v>
      </c>
      <c r="F75" s="3">
        <v>0</v>
      </c>
      <c r="G75" s="3">
        <v>0</v>
      </c>
      <c r="H75" s="3">
        <v>0</v>
      </c>
      <c r="I75" s="3">
        <f>SUM(D75:H75)</f>
        <v>28</v>
      </c>
      <c r="J75" s="2">
        <v>0</v>
      </c>
    </row>
    <row r="76" spans="1:10" ht="12">
      <c r="A76" s="13" t="s">
        <v>9</v>
      </c>
      <c r="B76" s="2">
        <f>SUM(B70:B75)</f>
        <v>1479</v>
      </c>
      <c r="C76" s="2">
        <f>SUM(C70:C75)</f>
        <v>308744</v>
      </c>
      <c r="D76" s="2">
        <f>SUM(D70:D75)</f>
        <v>187289</v>
      </c>
      <c r="E76" s="2">
        <f>SUM(E70:E75)</f>
        <v>124079</v>
      </c>
      <c r="F76" s="2">
        <f>SUM(F70:F75)</f>
        <v>4461</v>
      </c>
      <c r="G76" s="2">
        <f>SUM(G70:G75)</f>
        <v>35755</v>
      </c>
      <c r="H76" s="2">
        <f>SUM(H70:H75)</f>
        <v>29272</v>
      </c>
      <c r="I76" s="3">
        <f>SUM(I70:I75)</f>
        <v>380856</v>
      </c>
      <c r="J76" s="2">
        <f>SUM(J70:J75)</f>
        <v>3300</v>
      </c>
    </row>
    <row r="78" spans="1:9" ht="12">
      <c r="A78" s="1" t="s">
        <v>23</v>
      </c>
      <c r="I78" s="12"/>
    </row>
    <row r="79" spans="1:10" ht="12">
      <c r="A79" s="17" t="s">
        <v>5</v>
      </c>
      <c r="B79" s="18" t="s">
        <v>21</v>
      </c>
      <c r="C79" s="20" t="s">
        <v>29</v>
      </c>
      <c r="D79" s="23" t="s">
        <v>26</v>
      </c>
      <c r="E79" s="24"/>
      <c r="F79" s="24"/>
      <c r="G79" s="24"/>
      <c r="H79" s="24"/>
      <c r="I79" s="25"/>
      <c r="J79" s="21" t="s">
        <v>28</v>
      </c>
    </row>
    <row r="80" spans="1:10" ht="12">
      <c r="A80" s="17"/>
      <c r="B80" s="19"/>
      <c r="C80" s="17"/>
      <c r="D80" s="16" t="s">
        <v>13</v>
      </c>
      <c r="E80" s="16" t="s">
        <v>14</v>
      </c>
      <c r="F80" s="16" t="s">
        <v>15</v>
      </c>
      <c r="G80" s="16" t="s">
        <v>16</v>
      </c>
      <c r="H80" s="16" t="s">
        <v>17</v>
      </c>
      <c r="I80" s="15" t="s">
        <v>27</v>
      </c>
      <c r="J80" s="22"/>
    </row>
    <row r="81" spans="1:10" ht="12">
      <c r="A81" s="7" t="s">
        <v>11</v>
      </c>
      <c r="B81" s="2">
        <v>304</v>
      </c>
      <c r="C81" s="3">
        <v>144663</v>
      </c>
      <c r="D81" s="3">
        <f>79051-F81</f>
        <v>76705</v>
      </c>
      <c r="E81" s="3">
        <v>46381</v>
      </c>
      <c r="F81" s="3">
        <v>2346</v>
      </c>
      <c r="G81" s="3">
        <v>15959</v>
      </c>
      <c r="H81" s="3">
        <v>10615</v>
      </c>
      <c r="I81" s="3">
        <f>SUM(D81:H81)</f>
        <v>152006</v>
      </c>
      <c r="J81" s="2">
        <v>1719</v>
      </c>
    </row>
    <row r="82" spans="1:10" ht="12">
      <c r="A82" s="7" t="s">
        <v>7</v>
      </c>
      <c r="B82" s="2">
        <v>292</v>
      </c>
      <c r="C82" s="3">
        <v>81825</v>
      </c>
      <c r="D82" s="3">
        <f>58707-F82</f>
        <v>58093</v>
      </c>
      <c r="E82" s="3">
        <v>31515</v>
      </c>
      <c r="F82" s="3">
        <v>614</v>
      </c>
      <c r="G82" s="3">
        <v>8202</v>
      </c>
      <c r="H82" s="3">
        <v>9367</v>
      </c>
      <c r="I82" s="3">
        <f>SUM(D82:H82)</f>
        <v>107791</v>
      </c>
      <c r="J82" s="2">
        <v>604</v>
      </c>
    </row>
    <row r="83" spans="1:10" ht="12">
      <c r="A83" s="7" t="s">
        <v>2</v>
      </c>
      <c r="B83" s="2">
        <v>297</v>
      </c>
      <c r="C83" s="3">
        <v>47858</v>
      </c>
      <c r="D83" s="3">
        <f>30601-F83</f>
        <v>29768</v>
      </c>
      <c r="E83" s="3">
        <v>25054</v>
      </c>
      <c r="F83" s="3">
        <v>833</v>
      </c>
      <c r="G83" s="3">
        <v>7605</v>
      </c>
      <c r="H83" s="3">
        <v>6125</v>
      </c>
      <c r="I83" s="3">
        <f>SUM(D83:H83)</f>
        <v>69385</v>
      </c>
      <c r="J83" s="2">
        <v>236</v>
      </c>
    </row>
    <row r="84" spans="1:10" ht="12">
      <c r="A84" s="7" t="s">
        <v>3</v>
      </c>
      <c r="B84" s="2">
        <v>297</v>
      </c>
      <c r="C84" s="3">
        <v>30046</v>
      </c>
      <c r="D84" s="3">
        <f>20803-F84</f>
        <v>20463</v>
      </c>
      <c r="E84" s="3">
        <v>17604</v>
      </c>
      <c r="F84" s="3">
        <v>340</v>
      </c>
      <c r="G84" s="3">
        <v>3789</v>
      </c>
      <c r="H84" s="3">
        <v>3466</v>
      </c>
      <c r="I84" s="3">
        <f>SUM(D84:H84)</f>
        <v>45662</v>
      </c>
      <c r="J84" s="2">
        <v>144</v>
      </c>
    </row>
    <row r="85" spans="1:10" ht="12">
      <c r="A85" s="7" t="s">
        <v>4</v>
      </c>
      <c r="B85" s="2">
        <v>294</v>
      </c>
      <c r="C85" s="3">
        <v>7084</v>
      </c>
      <c r="D85" s="3">
        <f>2795-F85</f>
        <v>2738</v>
      </c>
      <c r="E85" s="3">
        <v>4521</v>
      </c>
      <c r="F85" s="3">
        <v>57</v>
      </c>
      <c r="G85" s="3">
        <v>970</v>
      </c>
      <c r="H85" s="3">
        <v>622</v>
      </c>
      <c r="I85" s="3">
        <f>SUM(D85:H85)</f>
        <v>8908</v>
      </c>
      <c r="J85" s="2">
        <v>14</v>
      </c>
    </row>
    <row r="86" spans="1:10" ht="12">
      <c r="A86" s="5" t="s">
        <v>12</v>
      </c>
      <c r="B86" s="2"/>
      <c r="C86" s="3">
        <f>I86*2</f>
        <v>78</v>
      </c>
      <c r="D86" s="3">
        <f>2+0+10</f>
        <v>12</v>
      </c>
      <c r="E86" s="3">
        <f>0+0+27</f>
        <v>27</v>
      </c>
      <c r="F86" s="3">
        <v>0</v>
      </c>
      <c r="G86" s="3">
        <f>0+0+0</f>
        <v>0</v>
      </c>
      <c r="H86" s="3">
        <f>0+0+0</f>
        <v>0</v>
      </c>
      <c r="I86" s="3">
        <f>SUM(D86:H86)</f>
        <v>39</v>
      </c>
      <c r="J86" s="2">
        <f>0+0+0</f>
        <v>0</v>
      </c>
    </row>
    <row r="87" spans="1:10" ht="12">
      <c r="A87" s="13" t="s">
        <v>9</v>
      </c>
      <c r="B87" s="2">
        <f>SUM(B81:B86)</f>
        <v>1484</v>
      </c>
      <c r="C87" s="2">
        <f>SUM(C81:C86)</f>
        <v>311554</v>
      </c>
      <c r="D87" s="2">
        <f>SUM(D81:D86)</f>
        <v>187779</v>
      </c>
      <c r="E87" s="2">
        <f>SUM(E81:E86)</f>
        <v>125102</v>
      </c>
      <c r="F87" s="2">
        <f>SUM(F81:F86)</f>
        <v>4190</v>
      </c>
      <c r="G87" s="2">
        <f>SUM(G81:G86)</f>
        <v>36525</v>
      </c>
      <c r="H87" s="2">
        <f>SUM(H81:H86)</f>
        <v>30195</v>
      </c>
      <c r="I87" s="3">
        <f>SUM(I81:I86)</f>
        <v>383791</v>
      </c>
      <c r="J87" s="2">
        <f>SUM(J81:J86)</f>
        <v>2717</v>
      </c>
    </row>
    <row r="89" spans="1:9" ht="12">
      <c r="A89" s="1" t="s">
        <v>24</v>
      </c>
      <c r="I89" s="12"/>
    </row>
    <row r="90" spans="1:10" ht="12">
      <c r="A90" s="17" t="s">
        <v>5</v>
      </c>
      <c r="B90" s="18" t="s">
        <v>21</v>
      </c>
      <c r="C90" s="20" t="s">
        <v>29</v>
      </c>
      <c r="D90" s="23" t="s">
        <v>26</v>
      </c>
      <c r="E90" s="24"/>
      <c r="F90" s="24"/>
      <c r="G90" s="24"/>
      <c r="H90" s="24"/>
      <c r="I90" s="25"/>
      <c r="J90" s="21" t="s">
        <v>28</v>
      </c>
    </row>
    <row r="91" spans="1:10" ht="12">
      <c r="A91" s="17"/>
      <c r="B91" s="19"/>
      <c r="C91" s="17"/>
      <c r="D91" s="16" t="s">
        <v>13</v>
      </c>
      <c r="E91" s="16" t="s">
        <v>14</v>
      </c>
      <c r="F91" s="16" t="s">
        <v>15</v>
      </c>
      <c r="G91" s="16" t="s">
        <v>16</v>
      </c>
      <c r="H91" s="16" t="s">
        <v>17</v>
      </c>
      <c r="I91" s="15" t="s">
        <v>27</v>
      </c>
      <c r="J91" s="22"/>
    </row>
    <row r="92" spans="1:10" ht="12">
      <c r="A92" s="7" t="s">
        <v>11</v>
      </c>
      <c r="B92" s="2">
        <v>302</v>
      </c>
      <c r="C92" s="3">
        <v>136305</v>
      </c>
      <c r="D92" s="3">
        <f>76929-F92</f>
        <v>74945</v>
      </c>
      <c r="E92" s="3">
        <v>44736</v>
      </c>
      <c r="F92" s="3">
        <v>1984</v>
      </c>
      <c r="G92" s="3">
        <v>14807</v>
      </c>
      <c r="H92" s="3">
        <v>11099</v>
      </c>
      <c r="I92" s="3">
        <f>SUM(D92:H92)</f>
        <v>147571</v>
      </c>
      <c r="J92" s="2">
        <v>1465</v>
      </c>
    </row>
    <row r="93" spans="1:10" ht="12">
      <c r="A93" s="7" t="s">
        <v>7</v>
      </c>
      <c r="B93" s="2">
        <v>289</v>
      </c>
      <c r="C93" s="3">
        <v>79062</v>
      </c>
      <c r="D93" s="3">
        <f>53471-F93</f>
        <v>52753</v>
      </c>
      <c r="E93" s="3">
        <v>31402</v>
      </c>
      <c r="F93" s="3">
        <v>718</v>
      </c>
      <c r="G93" s="3">
        <v>7633</v>
      </c>
      <c r="H93" s="3">
        <f>9405+1</f>
        <v>9406</v>
      </c>
      <c r="I93" s="3">
        <f>SUM(D93:H93)</f>
        <v>101912</v>
      </c>
      <c r="J93" s="2">
        <v>602</v>
      </c>
    </row>
    <row r="94" spans="1:10" ht="12">
      <c r="A94" s="7" t="s">
        <v>2</v>
      </c>
      <c r="B94" s="2">
        <v>296</v>
      </c>
      <c r="C94" s="3">
        <v>43895</v>
      </c>
      <c r="D94" s="3">
        <f>30950-F94</f>
        <v>30165</v>
      </c>
      <c r="E94" s="3">
        <v>27713</v>
      </c>
      <c r="F94" s="3">
        <v>785</v>
      </c>
      <c r="G94" s="3">
        <v>9038</v>
      </c>
      <c r="H94" s="3">
        <v>6130</v>
      </c>
      <c r="I94" s="3">
        <f>SUM(D94:H94)</f>
        <v>73831</v>
      </c>
      <c r="J94" s="2">
        <v>294</v>
      </c>
    </row>
    <row r="95" spans="1:10" ht="12">
      <c r="A95" s="7" t="s">
        <v>3</v>
      </c>
      <c r="B95" s="2">
        <v>295</v>
      </c>
      <c r="C95" s="3">
        <v>29730</v>
      </c>
      <c r="D95" s="3">
        <f>19476-F95</f>
        <v>19185</v>
      </c>
      <c r="E95" s="3">
        <v>16128</v>
      </c>
      <c r="F95" s="3">
        <v>291</v>
      </c>
      <c r="G95" s="3">
        <v>3064</v>
      </c>
      <c r="H95" s="3">
        <v>3480</v>
      </c>
      <c r="I95" s="3">
        <f>SUM(D95:H95)</f>
        <v>42148</v>
      </c>
      <c r="J95" s="2">
        <v>142</v>
      </c>
    </row>
    <row r="96" spans="1:10" ht="12">
      <c r="A96" s="7" t="s">
        <v>4</v>
      </c>
      <c r="B96" s="2">
        <v>293</v>
      </c>
      <c r="C96" s="3">
        <v>5792</v>
      </c>
      <c r="D96" s="3">
        <f>2797-F96</f>
        <v>2723</v>
      </c>
      <c r="E96" s="3">
        <v>4446</v>
      </c>
      <c r="F96" s="3">
        <v>74</v>
      </c>
      <c r="G96" s="3">
        <v>1095</v>
      </c>
      <c r="H96" s="3">
        <v>612</v>
      </c>
      <c r="I96" s="3">
        <f>SUM(D96:H96)</f>
        <v>8950</v>
      </c>
      <c r="J96" s="2">
        <v>1</v>
      </c>
    </row>
    <row r="97" spans="1:10" ht="12">
      <c r="A97" s="5" t="s">
        <v>12</v>
      </c>
      <c r="B97" s="2"/>
      <c r="C97" s="3">
        <f>I97*2</f>
        <v>38</v>
      </c>
      <c r="D97" s="3">
        <f>3+0+10-F97</f>
        <v>12</v>
      </c>
      <c r="E97" s="3">
        <f>1+0+5</f>
        <v>6</v>
      </c>
      <c r="F97" s="3">
        <f>0+0+1</f>
        <v>1</v>
      </c>
      <c r="G97" s="3">
        <f>0+0+0</f>
        <v>0</v>
      </c>
      <c r="H97" s="3">
        <f>0+0+0</f>
        <v>0</v>
      </c>
      <c r="I97" s="3">
        <f>SUM(D97:H97)</f>
        <v>19</v>
      </c>
      <c r="J97" s="2">
        <f>0+0+0</f>
        <v>0</v>
      </c>
    </row>
    <row r="98" spans="1:10" ht="12">
      <c r="A98" s="13" t="s">
        <v>9</v>
      </c>
      <c r="B98" s="2">
        <f>SUM(B92:B97)</f>
        <v>1475</v>
      </c>
      <c r="C98" s="2">
        <f>SUM(C92:C97)</f>
        <v>294822</v>
      </c>
      <c r="D98" s="2">
        <f>SUM(D92:D97)</f>
        <v>179783</v>
      </c>
      <c r="E98" s="2">
        <f>SUM(E92:E97)</f>
        <v>124431</v>
      </c>
      <c r="F98" s="2">
        <f>SUM(F92:F97)</f>
        <v>3853</v>
      </c>
      <c r="G98" s="2">
        <f>SUM(G92:G97)</f>
        <v>35637</v>
      </c>
      <c r="H98" s="2">
        <f>SUM(H92:H97)</f>
        <v>30727</v>
      </c>
      <c r="I98" s="3">
        <f>SUM(I92:I97)</f>
        <v>374431</v>
      </c>
      <c r="J98" s="2">
        <f>SUM(J92:J97)</f>
        <v>2504</v>
      </c>
    </row>
    <row r="100" spans="1:9" ht="12">
      <c r="A100" s="1" t="s">
        <v>25</v>
      </c>
      <c r="I100" s="12"/>
    </row>
    <row r="101" spans="1:10" ht="12">
      <c r="A101" s="17" t="s">
        <v>5</v>
      </c>
      <c r="B101" s="18" t="s">
        <v>21</v>
      </c>
      <c r="C101" s="20" t="s">
        <v>29</v>
      </c>
      <c r="D101" s="23" t="s">
        <v>26</v>
      </c>
      <c r="E101" s="24"/>
      <c r="F101" s="24"/>
      <c r="G101" s="24"/>
      <c r="H101" s="24"/>
      <c r="I101" s="25"/>
      <c r="J101" s="21" t="s">
        <v>28</v>
      </c>
    </row>
    <row r="102" spans="1:10" ht="12">
      <c r="A102" s="17"/>
      <c r="B102" s="19"/>
      <c r="C102" s="17"/>
      <c r="D102" s="16" t="s">
        <v>13</v>
      </c>
      <c r="E102" s="16" t="s">
        <v>14</v>
      </c>
      <c r="F102" s="16" t="s">
        <v>15</v>
      </c>
      <c r="G102" s="16" t="s">
        <v>16</v>
      </c>
      <c r="H102" s="16" t="s">
        <v>17</v>
      </c>
      <c r="I102" s="15" t="s">
        <v>27</v>
      </c>
      <c r="J102" s="22"/>
    </row>
    <row r="103" spans="1:10" ht="12">
      <c r="A103" s="7" t="s">
        <v>11</v>
      </c>
      <c r="B103" s="2">
        <v>302</v>
      </c>
      <c r="C103" s="3">
        <v>130220</v>
      </c>
      <c r="D103" s="3">
        <v>72725</v>
      </c>
      <c r="E103" s="3">
        <v>45082</v>
      </c>
      <c r="F103" s="3">
        <v>1867</v>
      </c>
      <c r="G103" s="3">
        <v>12144</v>
      </c>
      <c r="H103" s="3">
        <v>10452</v>
      </c>
      <c r="I103" s="3">
        <f>SUM(D103:H103)</f>
        <v>142270</v>
      </c>
      <c r="J103" s="2">
        <v>1310</v>
      </c>
    </row>
    <row r="104" spans="1:10" ht="12">
      <c r="A104" s="7" t="s">
        <v>7</v>
      </c>
      <c r="B104" s="2">
        <v>289</v>
      </c>
      <c r="C104" s="3">
        <v>76615</v>
      </c>
      <c r="D104" s="3">
        <v>51044</v>
      </c>
      <c r="E104" s="3">
        <v>31031</v>
      </c>
      <c r="F104" s="3">
        <v>616</v>
      </c>
      <c r="G104" s="3">
        <v>7273</v>
      </c>
      <c r="H104" s="3">
        <v>9065</v>
      </c>
      <c r="I104" s="3">
        <f>SUM(D104:H104)</f>
        <v>99029</v>
      </c>
      <c r="J104" s="2">
        <v>918</v>
      </c>
    </row>
    <row r="105" spans="1:10" ht="12">
      <c r="A105" s="7" t="s">
        <v>2</v>
      </c>
      <c r="B105" s="2">
        <v>295</v>
      </c>
      <c r="C105" s="3">
        <v>39858</v>
      </c>
      <c r="D105" s="3">
        <v>28357</v>
      </c>
      <c r="E105" s="3">
        <v>27739</v>
      </c>
      <c r="F105" s="3">
        <v>706</v>
      </c>
      <c r="G105" s="3">
        <v>7540</v>
      </c>
      <c r="H105" s="3">
        <v>6246</v>
      </c>
      <c r="I105" s="3">
        <f>SUM(D105:H105)</f>
        <v>70588</v>
      </c>
      <c r="J105" s="2">
        <v>545</v>
      </c>
    </row>
    <row r="106" spans="1:10" ht="12">
      <c r="A106" s="7" t="s">
        <v>3</v>
      </c>
      <c r="B106" s="2">
        <v>295</v>
      </c>
      <c r="C106" s="3">
        <v>30642</v>
      </c>
      <c r="D106" s="3">
        <v>18676</v>
      </c>
      <c r="E106" s="3">
        <v>17080</v>
      </c>
      <c r="F106" s="3">
        <v>316</v>
      </c>
      <c r="G106" s="3">
        <v>2882</v>
      </c>
      <c r="H106" s="3">
        <v>3433</v>
      </c>
      <c r="I106" s="3">
        <f>SUM(D106:H106)</f>
        <v>42387</v>
      </c>
      <c r="J106" s="2">
        <v>218</v>
      </c>
    </row>
    <row r="107" spans="1:10" ht="12">
      <c r="A107" s="7" t="s">
        <v>4</v>
      </c>
      <c r="B107" s="2">
        <v>293</v>
      </c>
      <c r="C107" s="3">
        <v>6427</v>
      </c>
      <c r="D107" s="3">
        <v>2268</v>
      </c>
      <c r="E107" s="3">
        <v>3598</v>
      </c>
      <c r="F107" s="3">
        <v>58</v>
      </c>
      <c r="G107" s="3">
        <v>746</v>
      </c>
      <c r="H107" s="3">
        <v>503</v>
      </c>
      <c r="I107" s="3">
        <f>SUM(D107:H107)</f>
        <v>7173</v>
      </c>
      <c r="J107" s="2">
        <v>8</v>
      </c>
    </row>
    <row r="108" spans="1:10" ht="12">
      <c r="A108" s="5" t="s">
        <v>12</v>
      </c>
      <c r="B108" s="2"/>
      <c r="C108" s="3">
        <v>36</v>
      </c>
      <c r="D108" s="3">
        <v>12</v>
      </c>
      <c r="E108" s="3">
        <f>1+0+5</f>
        <v>6</v>
      </c>
      <c r="F108" s="3">
        <v>0</v>
      </c>
      <c r="G108" s="3">
        <f>0+0+0</f>
        <v>0</v>
      </c>
      <c r="H108" s="3">
        <f>0+0+0</f>
        <v>0</v>
      </c>
      <c r="I108" s="3">
        <f>SUM(D108:H108)</f>
        <v>18</v>
      </c>
      <c r="J108" s="2">
        <f>0+0+0</f>
        <v>0</v>
      </c>
    </row>
    <row r="109" spans="1:10" ht="12">
      <c r="A109" s="14" t="s">
        <v>9</v>
      </c>
      <c r="B109" s="2">
        <f>SUM(B103:B108)</f>
        <v>1474</v>
      </c>
      <c r="C109" s="2">
        <f>SUM(C103:C108)</f>
        <v>283798</v>
      </c>
      <c r="D109" s="2">
        <f>SUM(D103:D108)</f>
        <v>173082</v>
      </c>
      <c r="E109" s="2">
        <f>SUM(E103:E108)</f>
        <v>124536</v>
      </c>
      <c r="F109" s="2">
        <f>SUM(F103:F108)</f>
        <v>3563</v>
      </c>
      <c r="G109" s="2">
        <f>SUM(G103:G108)</f>
        <v>30585</v>
      </c>
      <c r="H109" s="2">
        <f>SUM(H103:H108)</f>
        <v>29699</v>
      </c>
      <c r="I109" s="3">
        <f>SUM(I103:I108)</f>
        <v>361465</v>
      </c>
      <c r="J109" s="2">
        <f>SUM(J103:J108)</f>
        <v>2999</v>
      </c>
    </row>
  </sheetData>
  <sheetProtection/>
  <mergeCells count="50">
    <mergeCell ref="A101:A102"/>
    <mergeCell ref="B101:B102"/>
    <mergeCell ref="C101:C102"/>
    <mergeCell ref="J101:J102"/>
    <mergeCell ref="D101:I101"/>
    <mergeCell ref="A90:A91"/>
    <mergeCell ref="B90:B91"/>
    <mergeCell ref="C90:C91"/>
    <mergeCell ref="J90:J91"/>
    <mergeCell ref="D90:I90"/>
    <mergeCell ref="A79:A80"/>
    <mergeCell ref="B79:B80"/>
    <mergeCell ref="C79:C80"/>
    <mergeCell ref="J79:J80"/>
    <mergeCell ref="D79:I79"/>
    <mergeCell ref="A57:A58"/>
    <mergeCell ref="B57:B58"/>
    <mergeCell ref="C57:C58"/>
    <mergeCell ref="J57:J58"/>
    <mergeCell ref="D57:I57"/>
    <mergeCell ref="A24:A25"/>
    <mergeCell ref="B24:B25"/>
    <mergeCell ref="C24:C25"/>
    <mergeCell ref="A2:A3"/>
    <mergeCell ref="B2:B3"/>
    <mergeCell ref="C2:C3"/>
    <mergeCell ref="A13:A14"/>
    <mergeCell ref="B13:B14"/>
    <mergeCell ref="C13:C14"/>
    <mergeCell ref="J13:J14"/>
    <mergeCell ref="J2:J3"/>
    <mergeCell ref="J24:J25"/>
    <mergeCell ref="D2:I2"/>
    <mergeCell ref="D13:I13"/>
    <mergeCell ref="D24:I24"/>
    <mergeCell ref="A35:A36"/>
    <mergeCell ref="B35:B36"/>
    <mergeCell ref="C35:C36"/>
    <mergeCell ref="J35:J36"/>
    <mergeCell ref="D35:I35"/>
    <mergeCell ref="A46:A47"/>
    <mergeCell ref="B46:B47"/>
    <mergeCell ref="C46:C47"/>
    <mergeCell ref="J46:J47"/>
    <mergeCell ref="D46:I46"/>
    <mergeCell ref="A68:A69"/>
    <mergeCell ref="B68:B69"/>
    <mergeCell ref="C68:C69"/>
    <mergeCell ref="J68:J69"/>
    <mergeCell ref="D68:I68"/>
  </mergeCells>
  <printOptions/>
  <pageMargins left="0.7086614173228347" right="0.5118110236220472" top="0.7480314960629921" bottom="0.3937007874015748" header="0.4724409448818898" footer="0.2362204724409449"/>
  <pageSetup horizontalDpi="600" verticalDpi="600" orientation="portrait" paperSize="9" r:id="rId1"/>
  <headerFooter>
    <oddHeader>&amp;L図書館の利用状況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2018-11-20T07:51:27Z</dcterms:modified>
  <cp:category/>
  <cp:version/>
  <cp:contentType/>
  <cp:contentStatus/>
</cp:coreProperties>
</file>