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filterPrivacy="1"/>
  <xr:revisionPtr revIDLastSave="0" documentId="13_ncr:1_{B521D728-B277-453C-B993-C948B96083FA}" xr6:coauthVersionLast="36" xr6:coauthVersionMax="36" xr10:uidLastSave="{00000000-0000-0000-0000-000000000000}"/>
  <bookViews>
    <workbookView xWindow="1740" yWindow="225" windowWidth="14340" windowHeight="8460" xr2:uid="{00000000-000D-0000-FFFF-FFFF00000000}"/>
  </bookViews>
  <sheets>
    <sheet name="年度別利用状況" sheetId="4" r:id="rId1"/>
  </sheets>
  <definedNames>
    <definedName name="_xlnm.Print_Area" localSheetId="0">年度別利用状況!$A$169:$J$191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5" i="4" l="1"/>
  <c r="I186" i="4"/>
  <c r="I187" i="4"/>
  <c r="I188" i="4"/>
  <c r="I189" i="4"/>
  <c r="J191" i="4" l="1"/>
  <c r="H191" i="4"/>
  <c r="G191" i="4"/>
  <c r="F191" i="4"/>
  <c r="E191" i="4"/>
  <c r="D191" i="4"/>
  <c r="C191" i="4"/>
  <c r="B191" i="4"/>
  <c r="I190" i="4"/>
  <c r="J179" i="4"/>
  <c r="I179" i="4"/>
  <c r="H179" i="4"/>
  <c r="G179" i="4"/>
  <c r="F179" i="4"/>
  <c r="E179" i="4"/>
  <c r="D179" i="4"/>
  <c r="C179" i="4"/>
  <c r="B179" i="4"/>
  <c r="I178" i="4"/>
  <c r="I177" i="4"/>
  <c r="I176" i="4"/>
  <c r="I175" i="4"/>
  <c r="I174" i="4"/>
  <c r="I173" i="4"/>
  <c r="J167" i="4"/>
  <c r="I167" i="4"/>
  <c r="H167" i="4"/>
  <c r="G167" i="4"/>
  <c r="F167" i="4"/>
  <c r="E167" i="4"/>
  <c r="D167" i="4"/>
  <c r="C167" i="4"/>
  <c r="B167" i="4"/>
  <c r="I166" i="4"/>
  <c r="I165" i="4"/>
  <c r="I164" i="4"/>
  <c r="I163" i="4"/>
  <c r="I162" i="4"/>
  <c r="I161" i="4"/>
  <c r="J155" i="4"/>
  <c r="I155" i="4"/>
  <c r="H155" i="4"/>
  <c r="G155" i="4"/>
  <c r="F155" i="4"/>
  <c r="E155" i="4"/>
  <c r="D155" i="4"/>
  <c r="C155" i="4"/>
  <c r="B155" i="4"/>
  <c r="I154" i="4"/>
  <c r="G154" i="4"/>
  <c r="I153" i="4"/>
  <c r="I152" i="4"/>
  <c r="I151" i="4"/>
  <c r="I150" i="4"/>
  <c r="I149" i="4"/>
  <c r="J143" i="4"/>
  <c r="I143" i="4"/>
  <c r="H143" i="4"/>
  <c r="G143" i="4"/>
  <c r="F143" i="4"/>
  <c r="E143" i="4"/>
  <c r="D143" i="4"/>
  <c r="C143" i="4"/>
  <c r="B143" i="4"/>
  <c r="J142" i="4"/>
  <c r="I142" i="4"/>
  <c r="H142" i="4"/>
  <c r="G142" i="4"/>
  <c r="D142" i="4"/>
  <c r="C142" i="4"/>
  <c r="I141" i="4"/>
  <c r="D141" i="4"/>
  <c r="I140" i="4"/>
  <c r="D140" i="4"/>
  <c r="I139" i="4"/>
  <c r="D139" i="4"/>
  <c r="I138" i="4"/>
  <c r="D138" i="4"/>
  <c r="I137" i="4"/>
  <c r="D137" i="4"/>
  <c r="J131" i="4"/>
  <c r="I131" i="4"/>
  <c r="H131" i="4"/>
  <c r="G131" i="4"/>
  <c r="F131" i="4"/>
  <c r="E131" i="4"/>
  <c r="D131" i="4"/>
  <c r="C131" i="4"/>
  <c r="B131" i="4"/>
  <c r="J130" i="4"/>
  <c r="I130" i="4"/>
  <c r="H130" i="4"/>
  <c r="G130" i="4"/>
  <c r="D130" i="4"/>
  <c r="I129" i="4"/>
  <c r="D129" i="4"/>
  <c r="I128" i="4"/>
  <c r="D128" i="4"/>
  <c r="I127" i="4"/>
  <c r="D127" i="4"/>
  <c r="I126" i="4"/>
  <c r="D126" i="4"/>
  <c r="I125" i="4"/>
  <c r="D125" i="4"/>
  <c r="J120" i="4"/>
  <c r="I120" i="4"/>
  <c r="H120" i="4"/>
  <c r="G120" i="4"/>
  <c r="F120" i="4"/>
  <c r="E120" i="4"/>
  <c r="D120" i="4"/>
  <c r="C120" i="4"/>
  <c r="B120" i="4"/>
  <c r="J119" i="4"/>
  <c r="I119" i="4"/>
  <c r="H119" i="4"/>
  <c r="G119" i="4"/>
  <c r="I118" i="4"/>
  <c r="D118" i="4"/>
  <c r="I117" i="4"/>
  <c r="D117" i="4"/>
  <c r="I116" i="4"/>
  <c r="D116" i="4"/>
  <c r="I115" i="4"/>
  <c r="D115" i="4"/>
  <c r="I114" i="4"/>
  <c r="D114" i="4"/>
  <c r="J109" i="4"/>
  <c r="I109" i="4"/>
  <c r="H109" i="4"/>
  <c r="G109" i="4"/>
  <c r="F109" i="4"/>
  <c r="E109" i="4"/>
  <c r="D109" i="4"/>
  <c r="C109" i="4"/>
  <c r="B109" i="4"/>
  <c r="J108" i="4"/>
  <c r="I108" i="4"/>
  <c r="H108" i="4"/>
  <c r="G108" i="4"/>
  <c r="E108" i="4"/>
  <c r="I107" i="4"/>
  <c r="I106" i="4"/>
  <c r="I105" i="4"/>
  <c r="I104" i="4"/>
  <c r="I103" i="4"/>
  <c r="J98" i="4"/>
  <c r="I98" i="4"/>
  <c r="H98" i="4"/>
  <c r="G98" i="4"/>
  <c r="F98" i="4"/>
  <c r="E98" i="4"/>
  <c r="D98" i="4"/>
  <c r="C98" i="4"/>
  <c r="B98" i="4"/>
  <c r="J97" i="4"/>
  <c r="I97" i="4"/>
  <c r="H97" i="4"/>
  <c r="G97" i="4"/>
  <c r="F97" i="4"/>
  <c r="E97" i="4"/>
  <c r="D97" i="4"/>
  <c r="C97" i="4"/>
  <c r="I96" i="4"/>
  <c r="D96" i="4"/>
  <c r="I95" i="4"/>
  <c r="D95" i="4"/>
  <c r="I94" i="4"/>
  <c r="D94" i="4"/>
  <c r="I93" i="4"/>
  <c r="H93" i="4"/>
  <c r="D93" i="4"/>
  <c r="I92" i="4"/>
  <c r="D92" i="4"/>
  <c r="J87" i="4"/>
  <c r="I87" i="4"/>
  <c r="H87" i="4"/>
  <c r="G87" i="4"/>
  <c r="F87" i="4"/>
  <c r="E87" i="4"/>
  <c r="D87" i="4"/>
  <c r="C87" i="4"/>
  <c r="B87" i="4"/>
  <c r="J86" i="4"/>
  <c r="I86" i="4"/>
  <c r="H86" i="4"/>
  <c r="G86" i="4"/>
  <c r="E86" i="4"/>
  <c r="D86" i="4"/>
  <c r="C86" i="4"/>
  <c r="I85" i="4"/>
  <c r="D85" i="4"/>
  <c r="I84" i="4"/>
  <c r="D84" i="4"/>
  <c r="I83" i="4"/>
  <c r="D83" i="4"/>
  <c r="I82" i="4"/>
  <c r="D82" i="4"/>
  <c r="I81" i="4"/>
  <c r="D81" i="4"/>
  <c r="J76" i="4"/>
  <c r="I76" i="4"/>
  <c r="H76" i="4"/>
  <c r="G76" i="4"/>
  <c r="F76" i="4"/>
  <c r="E76" i="4"/>
  <c r="D76" i="4"/>
  <c r="C76" i="4"/>
  <c r="B76" i="4"/>
  <c r="I75" i="4"/>
  <c r="E75" i="4"/>
  <c r="D75" i="4"/>
  <c r="C75" i="4"/>
  <c r="I74" i="4"/>
  <c r="D74" i="4"/>
  <c r="I73" i="4"/>
  <c r="D73" i="4"/>
  <c r="I72" i="4"/>
  <c r="D72" i="4"/>
  <c r="I71" i="4"/>
  <c r="D71" i="4"/>
  <c r="I70" i="4"/>
  <c r="D70" i="4"/>
  <c r="J65" i="4"/>
  <c r="I65" i="4"/>
  <c r="H65" i="4"/>
  <c r="G65" i="4"/>
  <c r="F65" i="4"/>
  <c r="E65" i="4"/>
  <c r="D65" i="4"/>
  <c r="C65" i="4"/>
  <c r="B65" i="4"/>
  <c r="I64" i="4"/>
  <c r="H64" i="4"/>
  <c r="G64" i="4"/>
  <c r="E64" i="4"/>
  <c r="D64" i="4"/>
  <c r="C64" i="4"/>
  <c r="I63" i="4"/>
  <c r="I62" i="4"/>
  <c r="I61" i="4"/>
  <c r="I60" i="4"/>
  <c r="I59" i="4"/>
  <c r="J54" i="4"/>
  <c r="I54" i="4"/>
  <c r="H54" i="4"/>
  <c r="G54" i="4"/>
  <c r="F54" i="4"/>
  <c r="E54" i="4"/>
  <c r="D54" i="4"/>
  <c r="C54" i="4"/>
  <c r="B54" i="4"/>
  <c r="I53" i="4"/>
  <c r="H53" i="4"/>
  <c r="G53" i="4"/>
  <c r="E53" i="4"/>
  <c r="D53" i="4"/>
  <c r="I52" i="4"/>
  <c r="I51" i="4"/>
  <c r="I50" i="4"/>
  <c r="I49" i="4"/>
  <c r="I48" i="4"/>
  <c r="J43" i="4"/>
  <c r="I43" i="4"/>
  <c r="H43" i="4"/>
  <c r="G43" i="4"/>
  <c r="F43" i="4"/>
  <c r="E43" i="4"/>
  <c r="D43" i="4"/>
  <c r="C43" i="4"/>
  <c r="B43" i="4"/>
  <c r="I42" i="4"/>
  <c r="I41" i="4"/>
  <c r="I40" i="4"/>
  <c r="I39" i="4"/>
  <c r="I38" i="4"/>
  <c r="I37" i="4"/>
  <c r="J32" i="4"/>
  <c r="I32" i="4"/>
  <c r="H32" i="4"/>
  <c r="G32" i="4"/>
  <c r="F32" i="4"/>
  <c r="E32" i="4"/>
  <c r="D32" i="4"/>
  <c r="C32" i="4"/>
  <c r="B32" i="4"/>
  <c r="I31" i="4"/>
  <c r="I30" i="4"/>
  <c r="I29" i="4"/>
  <c r="I28" i="4"/>
  <c r="I27" i="4"/>
  <c r="I26" i="4"/>
  <c r="J21" i="4"/>
  <c r="I21" i="4"/>
  <c r="H21" i="4"/>
  <c r="G21" i="4"/>
  <c r="F21" i="4"/>
  <c r="E21" i="4"/>
  <c r="D21" i="4"/>
  <c r="C21" i="4"/>
  <c r="B21" i="4"/>
  <c r="I20" i="4"/>
  <c r="I19" i="4"/>
  <c r="I18" i="4"/>
  <c r="I17" i="4"/>
  <c r="I16" i="4"/>
  <c r="I15" i="4"/>
  <c r="J10" i="4"/>
  <c r="I10" i="4"/>
  <c r="H10" i="4"/>
  <c r="G10" i="4"/>
  <c r="F10" i="4"/>
  <c r="E10" i="4"/>
  <c r="D10" i="4"/>
  <c r="C10" i="4"/>
  <c r="B10" i="4"/>
  <c r="I9" i="4"/>
  <c r="I8" i="4"/>
  <c r="I7" i="4"/>
  <c r="I6" i="4"/>
  <c r="I5" i="4"/>
  <c r="I4" i="4"/>
  <c r="I191" i="4" l="1"/>
</calcChain>
</file>

<file path=xl/sharedStrings.xml><?xml version="1.0" encoding="utf-8"?>
<sst xmlns="http://schemas.openxmlformats.org/spreadsheetml/2006/main" count="323" uniqueCount="36">
  <si>
    <t>平成20年度</t>
    <rPh sb="0" eb="2">
      <t>ヘ</t>
    </rPh>
    <rPh sb="4" eb="6">
      <t>ネンド</t>
    </rPh>
    <phoneticPr fontId="1"/>
  </si>
  <si>
    <t>平成28年度</t>
    <rPh sb="0" eb="2">
      <t>ヘイセイ</t>
    </rPh>
    <rPh sb="4" eb="6">
      <t>ネンド</t>
    </rPh>
    <phoneticPr fontId="1"/>
  </si>
  <si>
    <t>平成22年度</t>
    <rPh sb="0" eb="2">
      <t>ヘイセイ</t>
    </rPh>
    <rPh sb="4" eb="6">
      <t>ネンド</t>
    </rPh>
    <phoneticPr fontId="1"/>
  </si>
  <si>
    <t>城端図書館</t>
    <rPh sb="0" eb="2">
      <t>ジョウハナ</t>
    </rPh>
    <rPh sb="2" eb="5">
      <t>トショカン</t>
    </rPh>
    <phoneticPr fontId="1"/>
  </si>
  <si>
    <t>福野図書館</t>
    <rPh sb="0" eb="2">
      <t>フクノ</t>
    </rPh>
    <rPh sb="2" eb="5">
      <t>トショカン</t>
    </rPh>
    <phoneticPr fontId="1"/>
  </si>
  <si>
    <t>井波図書館</t>
    <rPh sb="0" eb="2">
      <t>イナミ</t>
    </rPh>
    <rPh sb="2" eb="5">
      <t>トショカン</t>
    </rPh>
    <phoneticPr fontId="1"/>
  </si>
  <si>
    <t>館名</t>
    <rPh sb="0" eb="1">
      <t>カン</t>
    </rPh>
    <rPh sb="1" eb="2">
      <t>メイ</t>
    </rPh>
    <phoneticPr fontId="1"/>
  </si>
  <si>
    <t>平図書館</t>
    <rPh sb="0" eb="1">
      <t>タイラ</t>
    </rPh>
    <rPh sb="1" eb="4">
      <t>トショカン</t>
    </rPh>
    <phoneticPr fontId="1"/>
  </si>
  <si>
    <t>中央図書館(福野）</t>
    <rPh sb="0" eb="2">
      <t>チュウオウ</t>
    </rPh>
    <rPh sb="2" eb="5">
      <t>トショカン</t>
    </rPh>
    <rPh sb="6" eb="8">
      <t>フクノ</t>
    </rPh>
    <phoneticPr fontId="1"/>
  </si>
  <si>
    <t>視聴覚資料</t>
    <rPh sb="0" eb="3">
      <t>シチョウカク</t>
    </rPh>
    <rPh sb="3" eb="5">
      <t>シリョウ</t>
    </rPh>
    <phoneticPr fontId="1"/>
  </si>
  <si>
    <t>福光図書館</t>
    <rPh sb="0" eb="2">
      <t>フクミツ</t>
    </rPh>
    <rPh sb="2" eb="5">
      <t>トショカン</t>
    </rPh>
    <phoneticPr fontId="1"/>
  </si>
  <si>
    <t>平成21年度</t>
    <rPh sb="0" eb="2">
      <t>ヘ</t>
    </rPh>
    <rPh sb="4" eb="6">
      <t>ネンド</t>
    </rPh>
    <phoneticPr fontId="1"/>
  </si>
  <si>
    <t>合計</t>
    <rPh sb="0" eb="2">
      <t>ゴウケイ</t>
    </rPh>
    <phoneticPr fontId="1"/>
  </si>
  <si>
    <t>中央図書館(福光)</t>
    <rPh sb="0" eb="2">
      <t>チュウオウ</t>
    </rPh>
    <rPh sb="2" eb="5">
      <t>トショカン</t>
    </rPh>
    <rPh sb="6" eb="8">
      <t>フクミツ</t>
    </rPh>
    <phoneticPr fontId="1"/>
  </si>
  <si>
    <t>各ｻｰﾋﾞｽｺｰﾅｰ</t>
    <rPh sb="0" eb="1">
      <t>カク</t>
    </rPh>
    <phoneticPr fontId="1"/>
  </si>
  <si>
    <t>一般図書</t>
    <rPh sb="0" eb="2">
      <t>イッパン</t>
    </rPh>
    <rPh sb="2" eb="4">
      <t>トショ</t>
    </rPh>
    <phoneticPr fontId="1"/>
  </si>
  <si>
    <t>児童図書</t>
    <rPh sb="0" eb="2">
      <t>ジドウ</t>
    </rPh>
    <rPh sb="2" eb="4">
      <t>トショ</t>
    </rPh>
    <phoneticPr fontId="1"/>
  </si>
  <si>
    <t>郷土資料</t>
    <rPh sb="0" eb="2">
      <t>キョウド</t>
    </rPh>
    <rPh sb="2" eb="4">
      <t>シリョウ</t>
    </rPh>
    <phoneticPr fontId="1"/>
  </si>
  <si>
    <t>開館
日数</t>
    <rPh sb="0" eb="2">
      <t>カイカン</t>
    </rPh>
    <rPh sb="3" eb="5">
      <t>ニッスウ</t>
    </rPh>
    <phoneticPr fontId="1"/>
  </si>
  <si>
    <t>その他雑誌等</t>
    <rPh sb="2" eb="3">
      <t>タ</t>
    </rPh>
    <rPh sb="3" eb="5">
      <t>ザッシ</t>
    </rPh>
    <rPh sb="5" eb="6">
      <t>トウ</t>
    </rPh>
    <phoneticPr fontId="1"/>
  </si>
  <si>
    <t>平成23年度</t>
    <rPh sb="0" eb="2">
      <t>ヘイセイ</t>
    </rPh>
    <rPh sb="4" eb="6">
      <t>ネンド</t>
    </rPh>
    <phoneticPr fontId="1"/>
  </si>
  <si>
    <t>平成24年度</t>
    <rPh sb="0" eb="2">
      <t>ヘイセイ</t>
    </rPh>
    <rPh sb="4" eb="6">
      <t>ネンド</t>
    </rPh>
    <phoneticPr fontId="1"/>
  </si>
  <si>
    <t>平成25年度</t>
    <rPh sb="0" eb="2">
      <t>ヘイセイ</t>
    </rPh>
    <rPh sb="4" eb="6">
      <t>ネンド</t>
    </rPh>
    <phoneticPr fontId="1"/>
  </si>
  <si>
    <t>平成26年度</t>
    <rPh sb="0" eb="2">
      <t>ヘイセイ</t>
    </rPh>
    <rPh sb="4" eb="6">
      <t>ネンド</t>
    </rPh>
    <phoneticPr fontId="1"/>
  </si>
  <si>
    <t>平成27年度</t>
    <rPh sb="0" eb="2">
      <t>ヘイセイ</t>
    </rPh>
    <rPh sb="4" eb="6">
      <t>ネンド</t>
    </rPh>
    <phoneticPr fontId="1"/>
  </si>
  <si>
    <t>平成29年度</t>
    <rPh sb="0" eb="2">
      <t>ヘイセイ</t>
    </rPh>
    <rPh sb="4" eb="6">
      <t>ネンド</t>
    </rPh>
    <phoneticPr fontId="1"/>
  </si>
  <si>
    <t>貸出数(冊)</t>
    <rPh sb="0" eb="2">
      <t>カシダシ</t>
    </rPh>
    <rPh sb="2" eb="3">
      <t>スウ</t>
    </rPh>
    <rPh sb="4" eb="5">
      <t>サツ</t>
    </rPh>
    <phoneticPr fontId="1"/>
  </si>
  <si>
    <t>ﾚﾌｧﾚﾝｽ(件)</t>
    <rPh sb="7" eb="8">
      <t>ケン</t>
    </rPh>
    <phoneticPr fontId="1"/>
  </si>
  <si>
    <t>入館者
(人)</t>
    <rPh sb="0" eb="2">
      <t>ニュウカン</t>
    </rPh>
    <rPh sb="2" eb="3">
      <t>シャ</t>
    </rPh>
    <rPh sb="5" eb="6">
      <t>ニン</t>
    </rPh>
    <phoneticPr fontId="1"/>
  </si>
  <si>
    <t>平成30年度</t>
    <rPh sb="0" eb="2">
      <t>ヘイセイ</t>
    </rPh>
    <rPh sb="4" eb="6">
      <t>ネンド</t>
    </rPh>
    <phoneticPr fontId="1"/>
  </si>
  <si>
    <t>令和元年度</t>
    <rPh sb="0" eb="2">
      <t>レイワ</t>
    </rPh>
    <rPh sb="3" eb="5">
      <t>ネンド</t>
    </rPh>
    <phoneticPr fontId="1"/>
  </si>
  <si>
    <t>令和 2 年度</t>
    <rPh sb="0" eb="2">
      <t>レイワ</t>
    </rPh>
    <rPh sb="6" eb="7">
      <t>ガンネン</t>
    </rPh>
    <phoneticPr fontId="1"/>
  </si>
  <si>
    <t>令和 ３ 年度</t>
    <rPh sb="0" eb="2">
      <t>レイワ</t>
    </rPh>
    <rPh sb="6" eb="7">
      <t>ガンネン</t>
    </rPh>
    <phoneticPr fontId="1"/>
  </si>
  <si>
    <t>令和 ４年度</t>
    <rPh sb="0" eb="2">
      <t>レイワ</t>
    </rPh>
    <rPh sb="5" eb="6">
      <t>ガンネン</t>
    </rPh>
    <phoneticPr fontId="1"/>
  </si>
  <si>
    <t>令和 ５年度</t>
    <rPh sb="0" eb="2">
      <t>レイワ</t>
    </rPh>
    <rPh sb="5" eb="6">
      <t>ガンネン</t>
    </rPh>
    <phoneticPr fontId="1"/>
  </si>
  <si>
    <t>令和 ６年度</t>
    <rPh sb="0" eb="2">
      <t>レイワ</t>
    </rPh>
    <rPh sb="5" eb="6">
      <t>ガンネン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</si>
</sst>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_ ;[Red]\-#,##0.0\ "/>
    <numFmt numFmtId="177" formatCode="0.0_ "/>
  </numFmts>
  <fonts count="5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b/>
      <sz val="10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38" fontId="2" fillId="0" borderId="1" xfId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horizontal="right" vertical="center"/>
    </xf>
    <xf numFmtId="38" fontId="2" fillId="2" borderId="1" xfId="1" applyFont="1" applyFill="1" applyBorder="1" applyAlignment="1">
      <alignment horizontal="right" vertical="center"/>
    </xf>
    <xf numFmtId="38" fontId="2" fillId="0" borderId="2" xfId="1" applyFont="1" applyFill="1" applyBorder="1" applyAlignment="1">
      <alignment horizontal="right" vertical="center"/>
    </xf>
    <xf numFmtId="38" fontId="2" fillId="2" borderId="2" xfId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38" fontId="2" fillId="0" borderId="0" xfId="1" applyFont="1" applyFill="1" applyBorder="1">
      <alignment vertical="center"/>
    </xf>
    <xf numFmtId="176" fontId="2" fillId="0" borderId="0" xfId="1" applyNumberFormat="1" applyFont="1" applyFill="1" applyBorder="1" applyAlignment="1">
      <alignment horizontal="right" vertical="center"/>
    </xf>
    <xf numFmtId="177" fontId="2" fillId="0" borderId="0" xfId="0" applyNumberFormat="1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J191"/>
  <sheetViews>
    <sheetView tabSelected="1" topLeftCell="A157" workbookViewId="0">
      <selection activeCell="A169" sqref="A169:J191"/>
    </sheetView>
  </sheetViews>
  <sheetFormatPr defaultRowHeight="12" x14ac:dyDescent="0.15"/>
  <cols>
    <col min="1" max="1" width="15" style="1" customWidth="1"/>
    <col min="2" max="2" width="6.125" style="1" customWidth="1"/>
    <col min="3" max="3" width="7.75" style="1" bestFit="1" customWidth="1"/>
    <col min="4" max="6" width="8.75" style="1" bestFit="1" customWidth="1"/>
    <col min="7" max="7" width="9" style="1" customWidth="1"/>
    <col min="8" max="8" width="10.125" style="1" customWidth="1"/>
    <col min="9" max="9" width="8.75" style="1" bestFit="1" customWidth="1"/>
    <col min="10" max="10" width="7.625" style="1" bestFit="1" customWidth="1"/>
    <col min="11" max="11" width="9" style="1" customWidth="1"/>
    <col min="12" max="16384" width="9" style="1"/>
  </cols>
  <sheetData>
    <row r="1" spans="1:10" ht="12.6" customHeight="1" x14ac:dyDescent="0.15">
      <c r="A1" s="2" t="s">
        <v>0</v>
      </c>
    </row>
    <row r="2" spans="1:10" ht="12.6" customHeight="1" x14ac:dyDescent="0.15">
      <c r="A2" s="17" t="s">
        <v>6</v>
      </c>
      <c r="B2" s="18" t="s">
        <v>18</v>
      </c>
      <c r="C2" s="20" t="s">
        <v>28</v>
      </c>
      <c r="D2" s="23" t="s">
        <v>26</v>
      </c>
      <c r="E2" s="24"/>
      <c r="F2" s="24"/>
      <c r="G2" s="24"/>
      <c r="H2" s="24"/>
      <c r="I2" s="25"/>
      <c r="J2" s="21" t="s">
        <v>27</v>
      </c>
    </row>
    <row r="3" spans="1:10" ht="12.6" customHeight="1" x14ac:dyDescent="0.15">
      <c r="A3" s="17"/>
      <c r="B3" s="19"/>
      <c r="C3" s="17"/>
      <c r="D3" s="11" t="s">
        <v>15</v>
      </c>
      <c r="E3" s="11" t="s">
        <v>16</v>
      </c>
      <c r="F3" s="11" t="s">
        <v>17</v>
      </c>
      <c r="G3" s="11" t="s">
        <v>9</v>
      </c>
      <c r="H3" s="11" t="s">
        <v>19</v>
      </c>
      <c r="I3" s="13" t="s">
        <v>12</v>
      </c>
      <c r="J3" s="22"/>
    </row>
    <row r="4" spans="1:10" ht="12.6" customHeight="1" x14ac:dyDescent="0.15">
      <c r="A4" s="4" t="s">
        <v>10</v>
      </c>
      <c r="B4" s="6">
        <v>286</v>
      </c>
      <c r="C4" s="9">
        <v>72217</v>
      </c>
      <c r="D4" s="9">
        <v>48808</v>
      </c>
      <c r="E4" s="9">
        <v>27044</v>
      </c>
      <c r="F4" s="9">
        <v>1017</v>
      </c>
      <c r="G4" s="9">
        <v>4329</v>
      </c>
      <c r="H4" s="9">
        <v>5105</v>
      </c>
      <c r="I4" s="9">
        <f t="shared" ref="I4:I9" si="0">SUM(D4:H4)</f>
        <v>86303</v>
      </c>
      <c r="J4" s="6">
        <v>611</v>
      </c>
    </row>
    <row r="5" spans="1:10" ht="12.6" customHeight="1" x14ac:dyDescent="0.15">
      <c r="A5" s="4" t="s">
        <v>8</v>
      </c>
      <c r="B5" s="6">
        <v>288</v>
      </c>
      <c r="C5" s="9">
        <v>93586</v>
      </c>
      <c r="D5" s="9">
        <v>57583</v>
      </c>
      <c r="E5" s="9">
        <v>29095</v>
      </c>
      <c r="F5" s="9">
        <v>498</v>
      </c>
      <c r="G5" s="9">
        <v>5123</v>
      </c>
      <c r="H5" s="9">
        <v>6010</v>
      </c>
      <c r="I5" s="9">
        <f t="shared" si="0"/>
        <v>98309</v>
      </c>
      <c r="J5" s="6">
        <v>905</v>
      </c>
    </row>
    <row r="6" spans="1:10" ht="12.6" customHeight="1" x14ac:dyDescent="0.15">
      <c r="A6" s="4" t="s">
        <v>5</v>
      </c>
      <c r="B6" s="6">
        <v>278</v>
      </c>
      <c r="C6" s="9">
        <v>41027</v>
      </c>
      <c r="D6" s="9">
        <v>27935</v>
      </c>
      <c r="E6" s="9">
        <v>19901</v>
      </c>
      <c r="F6" s="9">
        <v>727</v>
      </c>
      <c r="G6" s="9">
        <v>3891</v>
      </c>
      <c r="H6" s="9">
        <v>4390</v>
      </c>
      <c r="I6" s="9">
        <f t="shared" si="0"/>
        <v>56844</v>
      </c>
      <c r="J6" s="6">
        <v>348</v>
      </c>
    </row>
    <row r="7" spans="1:10" ht="12.6" customHeight="1" x14ac:dyDescent="0.15">
      <c r="A7" s="4" t="s">
        <v>3</v>
      </c>
      <c r="B7" s="6">
        <v>279</v>
      </c>
      <c r="C7" s="9">
        <v>20146</v>
      </c>
      <c r="D7" s="9">
        <v>18906</v>
      </c>
      <c r="E7" s="9">
        <v>17913</v>
      </c>
      <c r="F7" s="9">
        <v>349</v>
      </c>
      <c r="G7" s="9">
        <v>845</v>
      </c>
      <c r="H7" s="9">
        <v>3441</v>
      </c>
      <c r="I7" s="9">
        <f t="shared" si="0"/>
        <v>41454</v>
      </c>
      <c r="J7" s="6">
        <v>202</v>
      </c>
    </row>
    <row r="8" spans="1:10" ht="12.6" customHeight="1" x14ac:dyDescent="0.15">
      <c r="A8" s="4" t="s">
        <v>7</v>
      </c>
      <c r="B8" s="6">
        <v>293</v>
      </c>
      <c r="C8" s="9">
        <v>5580</v>
      </c>
      <c r="D8" s="9">
        <v>3096</v>
      </c>
      <c r="E8" s="9">
        <v>2825</v>
      </c>
      <c r="F8" s="9">
        <v>48</v>
      </c>
      <c r="G8" s="9">
        <v>817</v>
      </c>
      <c r="H8" s="9">
        <v>682</v>
      </c>
      <c r="I8" s="9">
        <f t="shared" si="0"/>
        <v>7468</v>
      </c>
      <c r="J8" s="6">
        <v>9</v>
      </c>
    </row>
    <row r="9" spans="1:10" ht="12.6" customHeight="1" x14ac:dyDescent="0.15">
      <c r="A9" s="4" t="s">
        <v>14</v>
      </c>
      <c r="B9" s="6"/>
      <c r="C9" s="9">
        <v>161</v>
      </c>
      <c r="D9" s="9">
        <v>187</v>
      </c>
      <c r="E9" s="9">
        <v>53</v>
      </c>
      <c r="F9" s="9">
        <v>1</v>
      </c>
      <c r="G9" s="9">
        <v>0</v>
      </c>
      <c r="H9" s="9">
        <v>44</v>
      </c>
      <c r="I9" s="9">
        <f t="shared" si="0"/>
        <v>285</v>
      </c>
      <c r="J9" s="6">
        <v>0</v>
      </c>
    </row>
    <row r="10" spans="1:10" ht="12.6" customHeight="1" x14ac:dyDescent="0.15">
      <c r="A10" s="3" t="s">
        <v>12</v>
      </c>
      <c r="B10" s="6">
        <f t="shared" ref="B10:I10" si="1">SUM(B4:B9)</f>
        <v>1424</v>
      </c>
      <c r="C10" s="9">
        <f t="shared" si="1"/>
        <v>232717</v>
      </c>
      <c r="D10" s="9">
        <f t="shared" si="1"/>
        <v>156515</v>
      </c>
      <c r="E10" s="9">
        <f t="shared" si="1"/>
        <v>96831</v>
      </c>
      <c r="F10" s="9">
        <f t="shared" si="1"/>
        <v>2640</v>
      </c>
      <c r="G10" s="9">
        <f t="shared" si="1"/>
        <v>15005</v>
      </c>
      <c r="H10" s="9">
        <f t="shared" si="1"/>
        <v>19672</v>
      </c>
      <c r="I10" s="9">
        <f t="shared" si="1"/>
        <v>290663</v>
      </c>
      <c r="J10" s="6">
        <f>SUM(J4:J8)</f>
        <v>2075</v>
      </c>
    </row>
    <row r="11" spans="1:10" ht="12.6" customHeight="1" x14ac:dyDescent="0.15">
      <c r="B11" s="7"/>
      <c r="C11" s="7"/>
      <c r="D11" s="7"/>
      <c r="E11" s="7"/>
      <c r="F11" s="7"/>
      <c r="G11" s="7"/>
      <c r="H11" s="7"/>
      <c r="I11" s="7"/>
      <c r="J11" s="7"/>
    </row>
    <row r="12" spans="1:10" ht="12.6" customHeight="1" x14ac:dyDescent="0.15">
      <c r="A12" s="2" t="s">
        <v>11</v>
      </c>
      <c r="B12" s="7"/>
      <c r="C12" s="7"/>
      <c r="D12" s="7"/>
      <c r="E12" s="7"/>
      <c r="F12" s="7"/>
      <c r="G12" s="7"/>
      <c r="H12" s="7"/>
      <c r="I12" s="7"/>
      <c r="J12" s="7"/>
    </row>
    <row r="13" spans="1:10" ht="12.6" customHeight="1" x14ac:dyDescent="0.15">
      <c r="A13" s="17" t="s">
        <v>6</v>
      </c>
      <c r="B13" s="18" t="s">
        <v>18</v>
      </c>
      <c r="C13" s="20" t="s">
        <v>28</v>
      </c>
      <c r="D13" s="23" t="s">
        <v>26</v>
      </c>
      <c r="E13" s="24"/>
      <c r="F13" s="24"/>
      <c r="G13" s="24"/>
      <c r="H13" s="24"/>
      <c r="I13" s="25"/>
      <c r="J13" s="21" t="s">
        <v>27</v>
      </c>
    </row>
    <row r="14" spans="1:10" ht="12.6" customHeight="1" x14ac:dyDescent="0.15">
      <c r="A14" s="17"/>
      <c r="B14" s="19"/>
      <c r="C14" s="17"/>
      <c r="D14" s="11" t="s">
        <v>15</v>
      </c>
      <c r="E14" s="11" t="s">
        <v>16</v>
      </c>
      <c r="F14" s="11" t="s">
        <v>17</v>
      </c>
      <c r="G14" s="11" t="s">
        <v>9</v>
      </c>
      <c r="H14" s="11" t="s">
        <v>19</v>
      </c>
      <c r="I14" s="13" t="s">
        <v>12</v>
      </c>
      <c r="J14" s="22"/>
    </row>
    <row r="15" spans="1:10" ht="12.6" customHeight="1" x14ac:dyDescent="0.15">
      <c r="A15" s="4" t="s">
        <v>10</v>
      </c>
      <c r="B15" s="6">
        <v>225</v>
      </c>
      <c r="C15" s="9">
        <v>59136</v>
      </c>
      <c r="D15" s="9">
        <v>34259</v>
      </c>
      <c r="E15" s="9">
        <v>19832</v>
      </c>
      <c r="F15" s="9">
        <v>740</v>
      </c>
      <c r="G15" s="9">
        <v>4128</v>
      </c>
      <c r="H15" s="9">
        <v>2948</v>
      </c>
      <c r="I15" s="9">
        <f t="shared" ref="I15:I20" si="2">SUM(D15:H15)</f>
        <v>61907</v>
      </c>
      <c r="J15" s="6">
        <v>643</v>
      </c>
    </row>
    <row r="16" spans="1:10" ht="12.6" customHeight="1" x14ac:dyDescent="0.15">
      <c r="A16" s="4" t="s">
        <v>8</v>
      </c>
      <c r="B16" s="6">
        <v>286</v>
      </c>
      <c r="C16" s="9">
        <v>96233</v>
      </c>
      <c r="D16" s="9">
        <v>63687</v>
      </c>
      <c r="E16" s="9">
        <v>32758</v>
      </c>
      <c r="F16" s="9">
        <v>737</v>
      </c>
      <c r="G16" s="9">
        <v>5387</v>
      </c>
      <c r="H16" s="9">
        <v>6148</v>
      </c>
      <c r="I16" s="9">
        <f t="shared" si="2"/>
        <v>108717</v>
      </c>
      <c r="J16" s="6">
        <v>1081</v>
      </c>
    </row>
    <row r="17" spans="1:10" ht="12.6" customHeight="1" x14ac:dyDescent="0.15">
      <c r="A17" s="4" t="s">
        <v>5</v>
      </c>
      <c r="B17" s="6">
        <v>276</v>
      </c>
      <c r="C17" s="9">
        <v>40274</v>
      </c>
      <c r="D17" s="9">
        <v>28450</v>
      </c>
      <c r="E17" s="9">
        <v>19565</v>
      </c>
      <c r="F17" s="9">
        <v>900</v>
      </c>
      <c r="G17" s="9">
        <v>3461</v>
      </c>
      <c r="H17" s="9">
        <v>4680</v>
      </c>
      <c r="I17" s="9">
        <f t="shared" si="2"/>
        <v>57056</v>
      </c>
      <c r="J17" s="6">
        <v>391</v>
      </c>
    </row>
    <row r="18" spans="1:10" ht="12.6" customHeight="1" x14ac:dyDescent="0.15">
      <c r="A18" s="4" t="s">
        <v>3</v>
      </c>
      <c r="B18" s="6">
        <v>254</v>
      </c>
      <c r="C18" s="9">
        <v>19870</v>
      </c>
      <c r="D18" s="9">
        <v>18753</v>
      </c>
      <c r="E18" s="9">
        <v>17396</v>
      </c>
      <c r="F18" s="9">
        <v>416</v>
      </c>
      <c r="G18" s="9">
        <v>932</v>
      </c>
      <c r="H18" s="9">
        <v>3254</v>
      </c>
      <c r="I18" s="9">
        <f t="shared" si="2"/>
        <v>40751</v>
      </c>
      <c r="J18" s="6">
        <v>196</v>
      </c>
    </row>
    <row r="19" spans="1:10" ht="12.6" customHeight="1" x14ac:dyDescent="0.15">
      <c r="A19" s="4" t="s">
        <v>7</v>
      </c>
      <c r="B19" s="6">
        <v>293</v>
      </c>
      <c r="C19" s="9">
        <v>5140</v>
      </c>
      <c r="D19" s="9">
        <v>2990</v>
      </c>
      <c r="E19" s="9">
        <v>2223</v>
      </c>
      <c r="F19" s="9">
        <v>50</v>
      </c>
      <c r="G19" s="9">
        <v>772</v>
      </c>
      <c r="H19" s="9">
        <v>592</v>
      </c>
      <c r="I19" s="9">
        <f t="shared" si="2"/>
        <v>6627</v>
      </c>
      <c r="J19" s="6">
        <v>3</v>
      </c>
    </row>
    <row r="20" spans="1:10" ht="12.6" customHeight="1" x14ac:dyDescent="0.15">
      <c r="A20" s="4" t="s">
        <v>14</v>
      </c>
      <c r="B20" s="6"/>
      <c r="C20" s="9">
        <v>64</v>
      </c>
      <c r="D20" s="9">
        <v>253</v>
      </c>
      <c r="E20" s="9">
        <v>35</v>
      </c>
      <c r="F20" s="9">
        <v>8</v>
      </c>
      <c r="G20" s="9">
        <v>0</v>
      </c>
      <c r="H20" s="9">
        <v>45</v>
      </c>
      <c r="I20" s="9">
        <f t="shared" si="2"/>
        <v>341</v>
      </c>
      <c r="J20" s="6">
        <v>0</v>
      </c>
    </row>
    <row r="21" spans="1:10" ht="12.6" customHeight="1" x14ac:dyDescent="0.15">
      <c r="A21" s="3" t="s">
        <v>12</v>
      </c>
      <c r="B21" s="6">
        <f t="shared" ref="B21:I21" si="3">SUM(B15:B20)</f>
        <v>1334</v>
      </c>
      <c r="C21" s="6">
        <f t="shared" si="3"/>
        <v>220717</v>
      </c>
      <c r="D21" s="6">
        <f t="shared" si="3"/>
        <v>148392</v>
      </c>
      <c r="E21" s="6">
        <f t="shared" si="3"/>
        <v>91809</v>
      </c>
      <c r="F21" s="6">
        <f t="shared" si="3"/>
        <v>2851</v>
      </c>
      <c r="G21" s="6">
        <f t="shared" si="3"/>
        <v>14680</v>
      </c>
      <c r="H21" s="6">
        <f t="shared" si="3"/>
        <v>17667</v>
      </c>
      <c r="I21" s="9">
        <f t="shared" si="3"/>
        <v>275399</v>
      </c>
      <c r="J21" s="6">
        <f>SUM(J15:J19)</f>
        <v>2314</v>
      </c>
    </row>
    <row r="22" spans="1:10" ht="12.6" customHeight="1" x14ac:dyDescent="0.15">
      <c r="B22" s="7"/>
      <c r="C22" s="7"/>
      <c r="D22" s="7"/>
      <c r="E22" s="7"/>
      <c r="F22" s="7"/>
      <c r="G22" s="7"/>
      <c r="H22" s="7"/>
      <c r="I22" s="7"/>
      <c r="J22" s="7"/>
    </row>
    <row r="23" spans="1:10" ht="12.6" customHeight="1" x14ac:dyDescent="0.15">
      <c r="A23" s="2" t="s">
        <v>2</v>
      </c>
      <c r="B23" s="7"/>
      <c r="C23" s="7"/>
      <c r="D23" s="7"/>
      <c r="E23" s="7"/>
      <c r="F23" s="7"/>
      <c r="G23" s="7"/>
      <c r="H23" s="7"/>
      <c r="I23" s="7"/>
      <c r="J23" s="7"/>
    </row>
    <row r="24" spans="1:10" ht="12.6" customHeight="1" x14ac:dyDescent="0.15">
      <c r="A24" s="17" t="s">
        <v>6</v>
      </c>
      <c r="B24" s="18" t="s">
        <v>18</v>
      </c>
      <c r="C24" s="20" t="s">
        <v>28</v>
      </c>
      <c r="D24" s="23" t="s">
        <v>26</v>
      </c>
      <c r="E24" s="24"/>
      <c r="F24" s="24"/>
      <c r="G24" s="24"/>
      <c r="H24" s="24"/>
      <c r="I24" s="25"/>
      <c r="J24" s="21" t="s">
        <v>27</v>
      </c>
    </row>
    <row r="25" spans="1:10" ht="12.6" customHeight="1" x14ac:dyDescent="0.15">
      <c r="A25" s="17"/>
      <c r="B25" s="19"/>
      <c r="C25" s="17"/>
      <c r="D25" s="11" t="s">
        <v>15</v>
      </c>
      <c r="E25" s="11" t="s">
        <v>16</v>
      </c>
      <c r="F25" s="11" t="s">
        <v>17</v>
      </c>
      <c r="G25" s="11" t="s">
        <v>9</v>
      </c>
      <c r="H25" s="11" t="s">
        <v>19</v>
      </c>
      <c r="I25" s="13" t="s">
        <v>12</v>
      </c>
      <c r="J25" s="22"/>
    </row>
    <row r="26" spans="1:10" ht="12.6" customHeight="1" x14ac:dyDescent="0.15">
      <c r="A26" s="5" t="s">
        <v>13</v>
      </c>
      <c r="B26" s="6">
        <v>285</v>
      </c>
      <c r="C26" s="9">
        <v>141298</v>
      </c>
      <c r="D26" s="9">
        <v>70108</v>
      </c>
      <c r="E26" s="9">
        <v>41290</v>
      </c>
      <c r="F26" s="9">
        <v>1131</v>
      </c>
      <c r="G26" s="9">
        <v>11987</v>
      </c>
      <c r="H26" s="9">
        <v>6369</v>
      </c>
      <c r="I26" s="9">
        <f t="shared" ref="I26:I31" si="4">SUM(D26:H26)</f>
        <v>130885</v>
      </c>
      <c r="J26" s="6">
        <v>1301</v>
      </c>
    </row>
    <row r="27" spans="1:10" ht="12.6" customHeight="1" x14ac:dyDescent="0.15">
      <c r="A27" s="5" t="s">
        <v>4</v>
      </c>
      <c r="B27" s="6">
        <v>286</v>
      </c>
      <c r="C27" s="9">
        <v>79952</v>
      </c>
      <c r="D27" s="9">
        <v>53568</v>
      </c>
      <c r="E27" s="9">
        <v>27596</v>
      </c>
      <c r="F27" s="9">
        <v>480</v>
      </c>
      <c r="G27" s="9">
        <v>3628</v>
      </c>
      <c r="H27" s="9">
        <v>5936</v>
      </c>
      <c r="I27" s="9">
        <f t="shared" si="4"/>
        <v>91208</v>
      </c>
      <c r="J27" s="6">
        <v>1125</v>
      </c>
    </row>
    <row r="28" spans="1:10" ht="12.6" customHeight="1" x14ac:dyDescent="0.15">
      <c r="A28" s="5" t="s">
        <v>5</v>
      </c>
      <c r="B28" s="6">
        <v>279</v>
      </c>
      <c r="C28" s="9">
        <v>37489</v>
      </c>
      <c r="D28" s="9">
        <v>28097</v>
      </c>
      <c r="E28" s="9">
        <v>18518</v>
      </c>
      <c r="F28" s="9">
        <v>852</v>
      </c>
      <c r="G28" s="9">
        <v>2368</v>
      </c>
      <c r="H28" s="9">
        <v>4647</v>
      </c>
      <c r="I28" s="9">
        <f t="shared" si="4"/>
        <v>54482</v>
      </c>
      <c r="J28" s="6">
        <v>331</v>
      </c>
    </row>
    <row r="29" spans="1:10" ht="12.6" customHeight="1" x14ac:dyDescent="0.15">
      <c r="A29" s="5" t="s">
        <v>3</v>
      </c>
      <c r="B29" s="6">
        <v>280</v>
      </c>
      <c r="C29" s="9">
        <v>28901</v>
      </c>
      <c r="D29" s="9">
        <v>19208</v>
      </c>
      <c r="E29" s="9">
        <v>17562</v>
      </c>
      <c r="F29" s="9">
        <v>380</v>
      </c>
      <c r="G29" s="9">
        <v>1279</v>
      </c>
      <c r="H29" s="9">
        <v>3257</v>
      </c>
      <c r="I29" s="9">
        <f t="shared" si="4"/>
        <v>41686</v>
      </c>
      <c r="J29" s="6">
        <v>173</v>
      </c>
    </row>
    <row r="30" spans="1:10" ht="12.6" customHeight="1" x14ac:dyDescent="0.15">
      <c r="A30" s="5" t="s">
        <v>7</v>
      </c>
      <c r="B30" s="6">
        <v>292</v>
      </c>
      <c r="C30" s="9">
        <v>5058</v>
      </c>
      <c r="D30" s="9">
        <v>2650</v>
      </c>
      <c r="E30" s="9">
        <v>3066</v>
      </c>
      <c r="F30" s="9">
        <v>36</v>
      </c>
      <c r="G30" s="9">
        <v>903</v>
      </c>
      <c r="H30" s="9">
        <v>442</v>
      </c>
      <c r="I30" s="9">
        <f t="shared" si="4"/>
        <v>7097</v>
      </c>
      <c r="J30" s="6">
        <v>1</v>
      </c>
    </row>
    <row r="31" spans="1:10" ht="12.6" customHeight="1" x14ac:dyDescent="0.15">
      <c r="A31" s="4" t="s">
        <v>14</v>
      </c>
      <c r="B31" s="6"/>
      <c r="C31" s="9">
        <v>328</v>
      </c>
      <c r="D31" s="9">
        <v>131</v>
      </c>
      <c r="E31" s="9">
        <v>45</v>
      </c>
      <c r="F31" s="9">
        <v>2</v>
      </c>
      <c r="G31" s="9">
        <v>0</v>
      </c>
      <c r="H31" s="9">
        <v>62</v>
      </c>
      <c r="I31" s="9">
        <f t="shared" si="4"/>
        <v>240</v>
      </c>
      <c r="J31" s="6">
        <v>0</v>
      </c>
    </row>
    <row r="32" spans="1:10" ht="12.6" customHeight="1" x14ac:dyDescent="0.15">
      <c r="A32" s="3" t="s">
        <v>12</v>
      </c>
      <c r="B32" s="6">
        <f t="shared" ref="B32:I32" si="5">SUM(B26:B31)</f>
        <v>1422</v>
      </c>
      <c r="C32" s="6">
        <f t="shared" si="5"/>
        <v>293026</v>
      </c>
      <c r="D32" s="6">
        <f t="shared" si="5"/>
        <v>173762</v>
      </c>
      <c r="E32" s="6">
        <f t="shared" si="5"/>
        <v>108077</v>
      </c>
      <c r="F32" s="6">
        <f t="shared" si="5"/>
        <v>2881</v>
      </c>
      <c r="G32" s="6">
        <f t="shared" si="5"/>
        <v>20165</v>
      </c>
      <c r="H32" s="6">
        <f t="shared" si="5"/>
        <v>20713</v>
      </c>
      <c r="I32" s="9">
        <f t="shared" si="5"/>
        <v>325598</v>
      </c>
      <c r="J32" s="6">
        <f>SUM(J26:J30)</f>
        <v>2931</v>
      </c>
    </row>
    <row r="33" spans="1:10" ht="12.6" customHeight="1" x14ac:dyDescent="0.15">
      <c r="H33" s="12"/>
      <c r="I33" s="14"/>
    </row>
    <row r="34" spans="1:10" ht="12.6" customHeight="1" x14ac:dyDescent="0.15">
      <c r="A34" s="2" t="s">
        <v>20</v>
      </c>
      <c r="B34" s="7"/>
      <c r="C34" s="7"/>
      <c r="D34" s="7"/>
      <c r="E34" s="7"/>
      <c r="F34" s="7"/>
      <c r="G34" s="7"/>
      <c r="H34" s="7"/>
      <c r="I34" s="15"/>
    </row>
    <row r="35" spans="1:10" ht="12.6" customHeight="1" x14ac:dyDescent="0.15">
      <c r="A35" s="17" t="s">
        <v>6</v>
      </c>
      <c r="B35" s="18" t="s">
        <v>18</v>
      </c>
      <c r="C35" s="20" t="s">
        <v>28</v>
      </c>
      <c r="D35" s="23" t="s">
        <v>26</v>
      </c>
      <c r="E35" s="24"/>
      <c r="F35" s="24"/>
      <c r="G35" s="24"/>
      <c r="H35" s="24"/>
      <c r="I35" s="25"/>
      <c r="J35" s="21" t="s">
        <v>27</v>
      </c>
    </row>
    <row r="36" spans="1:10" ht="12.6" customHeight="1" x14ac:dyDescent="0.15">
      <c r="A36" s="17"/>
      <c r="B36" s="19"/>
      <c r="C36" s="17"/>
      <c r="D36" s="11" t="s">
        <v>15</v>
      </c>
      <c r="E36" s="11" t="s">
        <v>16</v>
      </c>
      <c r="F36" s="11" t="s">
        <v>17</v>
      </c>
      <c r="G36" s="11" t="s">
        <v>9</v>
      </c>
      <c r="H36" s="11" t="s">
        <v>19</v>
      </c>
      <c r="I36" s="13" t="s">
        <v>12</v>
      </c>
      <c r="J36" s="22"/>
    </row>
    <row r="37" spans="1:10" ht="12.6" customHeight="1" x14ac:dyDescent="0.15">
      <c r="A37" s="5" t="s">
        <v>13</v>
      </c>
      <c r="B37" s="6">
        <v>290</v>
      </c>
      <c r="C37" s="9">
        <v>127514</v>
      </c>
      <c r="D37" s="9">
        <v>69771</v>
      </c>
      <c r="E37" s="9">
        <v>40162</v>
      </c>
      <c r="F37" s="9">
        <v>1031</v>
      </c>
      <c r="G37" s="9">
        <v>11230</v>
      </c>
      <c r="H37" s="9">
        <v>7057</v>
      </c>
      <c r="I37" s="9">
        <f t="shared" ref="I37:I42" si="6">SUM(D37:H37)</f>
        <v>129251</v>
      </c>
      <c r="J37" s="6">
        <v>999</v>
      </c>
    </row>
    <row r="38" spans="1:10" ht="12.6" customHeight="1" x14ac:dyDescent="0.15">
      <c r="A38" s="5" t="s">
        <v>4</v>
      </c>
      <c r="B38" s="6">
        <v>289</v>
      </c>
      <c r="C38" s="9">
        <v>82228</v>
      </c>
      <c r="D38" s="9">
        <v>56928</v>
      </c>
      <c r="E38" s="9">
        <v>27511</v>
      </c>
      <c r="F38" s="9">
        <v>857</v>
      </c>
      <c r="G38" s="9">
        <v>7198</v>
      </c>
      <c r="H38" s="9">
        <v>6546</v>
      </c>
      <c r="I38" s="9">
        <f t="shared" si="6"/>
        <v>99040</v>
      </c>
      <c r="J38" s="6">
        <v>931</v>
      </c>
    </row>
    <row r="39" spans="1:10" ht="12.6" customHeight="1" x14ac:dyDescent="0.15">
      <c r="A39" s="5" t="s">
        <v>5</v>
      </c>
      <c r="B39" s="6">
        <v>280</v>
      </c>
      <c r="C39" s="9">
        <v>37105</v>
      </c>
      <c r="D39" s="9">
        <v>27736</v>
      </c>
      <c r="E39" s="9">
        <v>19773</v>
      </c>
      <c r="F39" s="9">
        <v>1041</v>
      </c>
      <c r="G39" s="9">
        <v>2066</v>
      </c>
      <c r="H39" s="9">
        <v>4743</v>
      </c>
      <c r="I39" s="9">
        <f t="shared" si="6"/>
        <v>55359</v>
      </c>
      <c r="J39" s="6">
        <v>255</v>
      </c>
    </row>
    <row r="40" spans="1:10" ht="12.6" customHeight="1" x14ac:dyDescent="0.15">
      <c r="A40" s="5" t="s">
        <v>3</v>
      </c>
      <c r="B40" s="6">
        <v>281</v>
      </c>
      <c r="C40" s="9">
        <v>28917</v>
      </c>
      <c r="D40" s="9">
        <v>19936</v>
      </c>
      <c r="E40" s="9">
        <v>18320</v>
      </c>
      <c r="F40" s="9">
        <v>362</v>
      </c>
      <c r="G40" s="9">
        <v>1751</v>
      </c>
      <c r="H40" s="9">
        <v>3151</v>
      </c>
      <c r="I40" s="9">
        <f t="shared" si="6"/>
        <v>43520</v>
      </c>
      <c r="J40" s="6">
        <v>208</v>
      </c>
    </row>
    <row r="41" spans="1:10" ht="12.6" customHeight="1" x14ac:dyDescent="0.15">
      <c r="A41" s="5" t="s">
        <v>7</v>
      </c>
      <c r="B41" s="6">
        <v>294</v>
      </c>
      <c r="C41" s="9">
        <v>5908</v>
      </c>
      <c r="D41" s="9">
        <v>2494</v>
      </c>
      <c r="E41" s="9">
        <v>5680</v>
      </c>
      <c r="F41" s="9">
        <v>55</v>
      </c>
      <c r="G41" s="9">
        <v>890</v>
      </c>
      <c r="H41" s="9">
        <v>524</v>
      </c>
      <c r="I41" s="9">
        <f t="shared" si="6"/>
        <v>9643</v>
      </c>
      <c r="J41" s="6">
        <v>5</v>
      </c>
    </row>
    <row r="42" spans="1:10" ht="12.6" customHeight="1" x14ac:dyDescent="0.15">
      <c r="A42" s="4" t="s">
        <v>14</v>
      </c>
      <c r="B42" s="6"/>
      <c r="C42" s="9">
        <v>171</v>
      </c>
      <c r="D42" s="9">
        <v>74</v>
      </c>
      <c r="E42" s="9">
        <v>9</v>
      </c>
      <c r="F42" s="9">
        <v>0</v>
      </c>
      <c r="G42" s="9">
        <v>0</v>
      </c>
      <c r="H42" s="9">
        <v>31</v>
      </c>
      <c r="I42" s="9">
        <f t="shared" si="6"/>
        <v>114</v>
      </c>
      <c r="J42" s="6">
        <v>0</v>
      </c>
    </row>
    <row r="43" spans="1:10" ht="12.6" customHeight="1" x14ac:dyDescent="0.15">
      <c r="A43" s="3" t="s">
        <v>12</v>
      </c>
      <c r="B43" s="6">
        <f t="shared" ref="B43:I43" si="7">SUM(B37:B42)</f>
        <v>1434</v>
      </c>
      <c r="C43" s="6">
        <f t="shared" si="7"/>
        <v>281843</v>
      </c>
      <c r="D43" s="6">
        <f t="shared" si="7"/>
        <v>176939</v>
      </c>
      <c r="E43" s="6">
        <f t="shared" si="7"/>
        <v>111455</v>
      </c>
      <c r="F43" s="6">
        <f t="shared" si="7"/>
        <v>3346</v>
      </c>
      <c r="G43" s="6">
        <f t="shared" si="7"/>
        <v>23135</v>
      </c>
      <c r="H43" s="6">
        <f t="shared" si="7"/>
        <v>22052</v>
      </c>
      <c r="I43" s="9">
        <f t="shared" si="7"/>
        <v>336927</v>
      </c>
      <c r="J43" s="6">
        <f>SUM(J37:J41)</f>
        <v>2398</v>
      </c>
    </row>
    <row r="44" spans="1:10" ht="12.6" customHeight="1" x14ac:dyDescent="0.15">
      <c r="H44" s="12"/>
      <c r="I44" s="14"/>
      <c r="J44" s="14"/>
    </row>
    <row r="45" spans="1:10" ht="12.6" customHeight="1" x14ac:dyDescent="0.15">
      <c r="A45" s="2" t="s">
        <v>21</v>
      </c>
      <c r="I45" s="16"/>
    </row>
    <row r="46" spans="1:10" ht="12.6" customHeight="1" x14ac:dyDescent="0.15">
      <c r="A46" s="17" t="s">
        <v>6</v>
      </c>
      <c r="B46" s="18" t="s">
        <v>18</v>
      </c>
      <c r="C46" s="20" t="s">
        <v>28</v>
      </c>
      <c r="D46" s="23" t="s">
        <v>26</v>
      </c>
      <c r="E46" s="24"/>
      <c r="F46" s="24"/>
      <c r="G46" s="24"/>
      <c r="H46" s="24"/>
      <c r="I46" s="25"/>
      <c r="J46" s="21" t="s">
        <v>27</v>
      </c>
    </row>
    <row r="47" spans="1:10" ht="12.6" customHeight="1" x14ac:dyDescent="0.15">
      <c r="A47" s="17"/>
      <c r="B47" s="19"/>
      <c r="C47" s="17"/>
      <c r="D47" s="11" t="s">
        <v>15</v>
      </c>
      <c r="E47" s="11" t="s">
        <v>16</v>
      </c>
      <c r="F47" s="11" t="s">
        <v>17</v>
      </c>
      <c r="G47" s="11" t="s">
        <v>9</v>
      </c>
      <c r="H47" s="11" t="s">
        <v>19</v>
      </c>
      <c r="I47" s="13" t="s">
        <v>12</v>
      </c>
      <c r="J47" s="22"/>
    </row>
    <row r="48" spans="1:10" ht="12.6" customHeight="1" x14ac:dyDescent="0.15">
      <c r="A48" s="5" t="s">
        <v>13</v>
      </c>
      <c r="B48" s="6">
        <v>299</v>
      </c>
      <c r="C48" s="9">
        <v>137395</v>
      </c>
      <c r="D48" s="9">
        <v>74859</v>
      </c>
      <c r="E48" s="9">
        <v>41767</v>
      </c>
      <c r="F48" s="9">
        <v>1610</v>
      </c>
      <c r="G48" s="9">
        <v>13296</v>
      </c>
      <c r="H48" s="9">
        <v>8796</v>
      </c>
      <c r="I48" s="9">
        <f t="shared" ref="I48:I53" si="8">SUM(D48:H48)</f>
        <v>140328</v>
      </c>
      <c r="J48" s="6">
        <v>984</v>
      </c>
    </row>
    <row r="49" spans="1:10" ht="12.6" customHeight="1" x14ac:dyDescent="0.15">
      <c r="A49" s="5" t="s">
        <v>4</v>
      </c>
      <c r="B49" s="6">
        <v>290</v>
      </c>
      <c r="C49" s="9">
        <v>83322</v>
      </c>
      <c r="D49" s="9">
        <v>56997</v>
      </c>
      <c r="E49" s="9">
        <v>28012</v>
      </c>
      <c r="F49" s="9">
        <v>1029</v>
      </c>
      <c r="G49" s="9">
        <v>7808</v>
      </c>
      <c r="H49" s="9">
        <v>8545</v>
      </c>
      <c r="I49" s="9">
        <f t="shared" si="8"/>
        <v>102391</v>
      </c>
      <c r="J49" s="6">
        <v>929</v>
      </c>
    </row>
    <row r="50" spans="1:10" ht="12.6" customHeight="1" x14ac:dyDescent="0.15">
      <c r="A50" s="5" t="s">
        <v>5</v>
      </c>
      <c r="B50" s="6">
        <v>281</v>
      </c>
      <c r="C50" s="9">
        <v>37781</v>
      </c>
      <c r="D50" s="9">
        <v>27465</v>
      </c>
      <c r="E50" s="9">
        <v>20170</v>
      </c>
      <c r="F50" s="9">
        <v>1074</v>
      </c>
      <c r="G50" s="9">
        <v>2833</v>
      </c>
      <c r="H50" s="9">
        <v>5082</v>
      </c>
      <c r="I50" s="9">
        <f t="shared" si="8"/>
        <v>56624</v>
      </c>
      <c r="J50" s="6">
        <v>244</v>
      </c>
    </row>
    <row r="51" spans="1:10" ht="12.6" customHeight="1" x14ac:dyDescent="0.15">
      <c r="A51" s="5" t="s">
        <v>3</v>
      </c>
      <c r="B51" s="6">
        <v>281</v>
      </c>
      <c r="C51" s="9">
        <v>31790</v>
      </c>
      <c r="D51" s="9">
        <v>20298</v>
      </c>
      <c r="E51" s="9">
        <v>21771</v>
      </c>
      <c r="F51" s="9">
        <v>313</v>
      </c>
      <c r="G51" s="9">
        <v>2334</v>
      </c>
      <c r="H51" s="9">
        <v>3227</v>
      </c>
      <c r="I51" s="9">
        <f t="shared" si="8"/>
        <v>47943</v>
      </c>
      <c r="J51" s="6">
        <v>199</v>
      </c>
    </row>
    <row r="52" spans="1:10" ht="12.6" customHeight="1" x14ac:dyDescent="0.15">
      <c r="A52" s="5" t="s">
        <v>7</v>
      </c>
      <c r="B52" s="6">
        <v>293</v>
      </c>
      <c r="C52" s="9">
        <v>4909</v>
      </c>
      <c r="D52" s="9">
        <v>2424</v>
      </c>
      <c r="E52" s="9">
        <v>5066</v>
      </c>
      <c r="F52" s="9">
        <v>38</v>
      </c>
      <c r="G52" s="9">
        <v>828</v>
      </c>
      <c r="H52" s="9">
        <v>603</v>
      </c>
      <c r="I52" s="9">
        <f t="shared" si="8"/>
        <v>8959</v>
      </c>
      <c r="J52" s="6">
        <v>6</v>
      </c>
    </row>
    <row r="53" spans="1:10" ht="12.6" customHeight="1" x14ac:dyDescent="0.15">
      <c r="A53" s="4" t="s">
        <v>14</v>
      </c>
      <c r="B53" s="6"/>
      <c r="C53" s="9">
        <v>108</v>
      </c>
      <c r="D53" s="9">
        <f>45+5+28</f>
        <v>78</v>
      </c>
      <c r="E53" s="9">
        <f>1+1+2</f>
        <v>4</v>
      </c>
      <c r="F53" s="9">
        <v>0</v>
      </c>
      <c r="G53" s="9">
        <f>0+0+0</f>
        <v>0</v>
      </c>
      <c r="H53" s="9">
        <f>1+24+1</f>
        <v>26</v>
      </c>
      <c r="I53" s="9">
        <f t="shared" si="8"/>
        <v>108</v>
      </c>
      <c r="J53" s="6">
        <v>0</v>
      </c>
    </row>
    <row r="54" spans="1:10" ht="12.6" customHeight="1" x14ac:dyDescent="0.15">
      <c r="A54" s="3" t="s">
        <v>12</v>
      </c>
      <c r="B54" s="6">
        <f t="shared" ref="B54:I54" si="9">SUM(B48:B53)</f>
        <v>1444</v>
      </c>
      <c r="C54" s="6">
        <f t="shared" si="9"/>
        <v>295305</v>
      </c>
      <c r="D54" s="6">
        <f t="shared" si="9"/>
        <v>182121</v>
      </c>
      <c r="E54" s="6">
        <f t="shared" si="9"/>
        <v>116790</v>
      </c>
      <c r="F54" s="6">
        <f t="shared" si="9"/>
        <v>4064</v>
      </c>
      <c r="G54" s="6">
        <f t="shared" si="9"/>
        <v>27099</v>
      </c>
      <c r="H54" s="6">
        <f t="shared" si="9"/>
        <v>26279</v>
      </c>
      <c r="I54" s="9">
        <f t="shared" si="9"/>
        <v>356353</v>
      </c>
      <c r="J54" s="6">
        <f>SUM(J48:J52)</f>
        <v>2362</v>
      </c>
    </row>
    <row r="55" spans="1:10" ht="12.6" customHeight="1" x14ac:dyDescent="0.15">
      <c r="H55" s="12"/>
      <c r="I55" s="14"/>
      <c r="J55" s="14"/>
    </row>
    <row r="56" spans="1:10" ht="12.6" customHeight="1" x14ac:dyDescent="0.15">
      <c r="A56" s="2" t="s">
        <v>22</v>
      </c>
      <c r="I56" s="16"/>
    </row>
    <row r="57" spans="1:10" ht="12.6" customHeight="1" x14ac:dyDescent="0.15">
      <c r="A57" s="17" t="s">
        <v>6</v>
      </c>
      <c r="B57" s="18" t="s">
        <v>18</v>
      </c>
      <c r="C57" s="20" t="s">
        <v>28</v>
      </c>
      <c r="D57" s="23" t="s">
        <v>26</v>
      </c>
      <c r="E57" s="24"/>
      <c r="F57" s="24"/>
      <c r="G57" s="24"/>
      <c r="H57" s="24"/>
      <c r="I57" s="25"/>
      <c r="J57" s="21" t="s">
        <v>27</v>
      </c>
    </row>
    <row r="58" spans="1:10" ht="12.6" customHeight="1" x14ac:dyDescent="0.15">
      <c r="A58" s="17"/>
      <c r="B58" s="19"/>
      <c r="C58" s="17"/>
      <c r="D58" s="11" t="s">
        <v>15</v>
      </c>
      <c r="E58" s="11" t="s">
        <v>16</v>
      </c>
      <c r="F58" s="11" t="s">
        <v>17</v>
      </c>
      <c r="G58" s="11" t="s">
        <v>9</v>
      </c>
      <c r="H58" s="11" t="s">
        <v>19</v>
      </c>
      <c r="I58" s="13" t="s">
        <v>12</v>
      </c>
      <c r="J58" s="22"/>
    </row>
    <row r="59" spans="1:10" ht="12.6" customHeight="1" x14ac:dyDescent="0.15">
      <c r="A59" s="5" t="s">
        <v>13</v>
      </c>
      <c r="B59" s="6">
        <v>300</v>
      </c>
      <c r="C59" s="9">
        <v>142935</v>
      </c>
      <c r="D59" s="9">
        <v>78939</v>
      </c>
      <c r="E59" s="9">
        <v>45850</v>
      </c>
      <c r="F59" s="9">
        <v>1695</v>
      </c>
      <c r="G59" s="9">
        <v>15167</v>
      </c>
      <c r="H59" s="9">
        <v>9286</v>
      </c>
      <c r="I59" s="9">
        <f t="shared" ref="I59:I64" si="10">SUM(D59:H59)</f>
        <v>150937</v>
      </c>
      <c r="J59" s="6">
        <v>1561</v>
      </c>
    </row>
    <row r="60" spans="1:10" ht="12.6" customHeight="1" x14ac:dyDescent="0.15">
      <c r="A60" s="5" t="s">
        <v>4</v>
      </c>
      <c r="B60" s="6">
        <v>290</v>
      </c>
      <c r="C60" s="9">
        <v>82084</v>
      </c>
      <c r="D60" s="9">
        <v>56116</v>
      </c>
      <c r="E60" s="9">
        <v>29781</v>
      </c>
      <c r="F60" s="9">
        <v>703</v>
      </c>
      <c r="G60" s="9">
        <v>8205</v>
      </c>
      <c r="H60" s="9">
        <v>8819</v>
      </c>
      <c r="I60" s="9">
        <f t="shared" si="10"/>
        <v>103624</v>
      </c>
      <c r="J60" s="6">
        <v>727</v>
      </c>
    </row>
    <row r="61" spans="1:10" ht="12.6" customHeight="1" x14ac:dyDescent="0.15">
      <c r="A61" s="5" t="s">
        <v>5</v>
      </c>
      <c r="B61" s="6">
        <v>286</v>
      </c>
      <c r="C61" s="9">
        <v>44139</v>
      </c>
      <c r="D61" s="9">
        <v>29399</v>
      </c>
      <c r="E61" s="9">
        <v>23232</v>
      </c>
      <c r="F61" s="9">
        <v>966</v>
      </c>
      <c r="G61" s="9">
        <v>5345</v>
      </c>
      <c r="H61" s="9">
        <v>5201</v>
      </c>
      <c r="I61" s="9">
        <f t="shared" si="10"/>
        <v>64143</v>
      </c>
      <c r="J61" s="6">
        <v>407</v>
      </c>
    </row>
    <row r="62" spans="1:10" ht="12.6" customHeight="1" x14ac:dyDescent="0.15">
      <c r="A62" s="5" t="s">
        <v>3</v>
      </c>
      <c r="B62" s="6">
        <v>286</v>
      </c>
      <c r="C62" s="9">
        <v>31286</v>
      </c>
      <c r="D62" s="9">
        <v>22173</v>
      </c>
      <c r="E62" s="9">
        <v>18511</v>
      </c>
      <c r="F62" s="9">
        <v>307</v>
      </c>
      <c r="G62" s="9">
        <v>3171</v>
      </c>
      <c r="H62" s="9">
        <v>3416</v>
      </c>
      <c r="I62" s="9">
        <f t="shared" si="10"/>
        <v>47578</v>
      </c>
      <c r="J62" s="6">
        <v>158</v>
      </c>
    </row>
    <row r="63" spans="1:10" ht="12.6" customHeight="1" x14ac:dyDescent="0.15">
      <c r="A63" s="5" t="s">
        <v>7</v>
      </c>
      <c r="B63" s="6">
        <v>292</v>
      </c>
      <c r="C63" s="9">
        <v>6580</v>
      </c>
      <c r="D63" s="9">
        <v>2852</v>
      </c>
      <c r="E63" s="9">
        <v>6399</v>
      </c>
      <c r="F63" s="9">
        <v>69</v>
      </c>
      <c r="G63" s="9">
        <v>1018</v>
      </c>
      <c r="H63" s="9">
        <v>670</v>
      </c>
      <c r="I63" s="9">
        <f t="shared" si="10"/>
        <v>11008</v>
      </c>
      <c r="J63" s="6">
        <v>10</v>
      </c>
    </row>
    <row r="64" spans="1:10" ht="12.6" customHeight="1" x14ac:dyDescent="0.15">
      <c r="A64" s="4" t="s">
        <v>14</v>
      </c>
      <c r="B64" s="6"/>
      <c r="C64" s="9">
        <f>I64*2</f>
        <v>94</v>
      </c>
      <c r="D64" s="9">
        <f>9+2+18</f>
        <v>29</v>
      </c>
      <c r="E64" s="9">
        <f>1+0+2</f>
        <v>3</v>
      </c>
      <c r="F64" s="9">
        <v>0</v>
      </c>
      <c r="G64" s="9">
        <f>0+0+0</f>
        <v>0</v>
      </c>
      <c r="H64" s="9">
        <f>0+14+1</f>
        <v>15</v>
      </c>
      <c r="I64" s="9">
        <f t="shared" si="10"/>
        <v>47</v>
      </c>
      <c r="J64" s="6">
        <v>0</v>
      </c>
    </row>
    <row r="65" spans="1:10" ht="12.6" customHeight="1" x14ac:dyDescent="0.15">
      <c r="A65" s="3" t="s">
        <v>12</v>
      </c>
      <c r="B65" s="6">
        <f t="shared" ref="B65:J65" si="11">SUM(B59:B64)</f>
        <v>1454</v>
      </c>
      <c r="C65" s="6">
        <f t="shared" si="11"/>
        <v>307118</v>
      </c>
      <c r="D65" s="6">
        <f t="shared" si="11"/>
        <v>189508</v>
      </c>
      <c r="E65" s="6">
        <f t="shared" si="11"/>
        <v>123776</v>
      </c>
      <c r="F65" s="6">
        <f t="shared" si="11"/>
        <v>3740</v>
      </c>
      <c r="G65" s="6">
        <f t="shared" si="11"/>
        <v>32906</v>
      </c>
      <c r="H65" s="6">
        <f t="shared" si="11"/>
        <v>27407</v>
      </c>
      <c r="I65" s="9">
        <f t="shared" si="11"/>
        <v>377337</v>
      </c>
      <c r="J65" s="6">
        <f t="shared" si="11"/>
        <v>2863</v>
      </c>
    </row>
    <row r="67" spans="1:10" x14ac:dyDescent="0.15">
      <c r="A67" s="2" t="s">
        <v>23</v>
      </c>
      <c r="I67" s="16"/>
    </row>
    <row r="68" spans="1:10" x14ac:dyDescent="0.15">
      <c r="A68" s="17" t="s">
        <v>6</v>
      </c>
      <c r="B68" s="18" t="s">
        <v>18</v>
      </c>
      <c r="C68" s="20" t="s">
        <v>28</v>
      </c>
      <c r="D68" s="23" t="s">
        <v>26</v>
      </c>
      <c r="E68" s="24"/>
      <c r="F68" s="24"/>
      <c r="G68" s="24"/>
      <c r="H68" s="24"/>
      <c r="I68" s="25"/>
      <c r="J68" s="21" t="s">
        <v>27</v>
      </c>
    </row>
    <row r="69" spans="1:10" x14ac:dyDescent="0.15">
      <c r="A69" s="17"/>
      <c r="B69" s="19"/>
      <c r="C69" s="17"/>
      <c r="D69" s="11" t="s">
        <v>15</v>
      </c>
      <c r="E69" s="11" t="s">
        <v>16</v>
      </c>
      <c r="F69" s="11" t="s">
        <v>17</v>
      </c>
      <c r="G69" s="11" t="s">
        <v>9</v>
      </c>
      <c r="H69" s="11" t="s">
        <v>19</v>
      </c>
      <c r="I69" s="13" t="s">
        <v>12</v>
      </c>
      <c r="J69" s="22"/>
    </row>
    <row r="70" spans="1:10" x14ac:dyDescent="0.15">
      <c r="A70" s="5" t="s">
        <v>13</v>
      </c>
      <c r="B70" s="6">
        <v>303</v>
      </c>
      <c r="C70" s="9">
        <v>141973</v>
      </c>
      <c r="D70" s="9">
        <f>78925-F70</f>
        <v>76779</v>
      </c>
      <c r="E70" s="9">
        <v>45542</v>
      </c>
      <c r="F70" s="9">
        <v>2146</v>
      </c>
      <c r="G70" s="9">
        <v>15202</v>
      </c>
      <c r="H70" s="9">
        <v>10248</v>
      </c>
      <c r="I70" s="9">
        <f t="shared" ref="I70:I75" si="12">SUM(D70:H70)</f>
        <v>149917</v>
      </c>
      <c r="J70" s="6">
        <v>1984</v>
      </c>
    </row>
    <row r="71" spans="1:10" x14ac:dyDescent="0.15">
      <c r="A71" s="5" t="s">
        <v>4</v>
      </c>
      <c r="B71" s="6">
        <v>289</v>
      </c>
      <c r="C71" s="9">
        <v>81561</v>
      </c>
      <c r="D71" s="9">
        <f>57816-F71</f>
        <v>57147</v>
      </c>
      <c r="E71" s="9">
        <v>28873</v>
      </c>
      <c r="F71" s="9">
        <v>669</v>
      </c>
      <c r="G71" s="9">
        <v>8469</v>
      </c>
      <c r="H71" s="9">
        <v>9166</v>
      </c>
      <c r="I71" s="9">
        <f t="shared" si="12"/>
        <v>104324</v>
      </c>
      <c r="J71" s="6">
        <v>810</v>
      </c>
    </row>
    <row r="72" spans="1:10" x14ac:dyDescent="0.15">
      <c r="A72" s="5" t="s">
        <v>5</v>
      </c>
      <c r="B72" s="6">
        <v>297</v>
      </c>
      <c r="C72" s="9">
        <v>47305</v>
      </c>
      <c r="D72" s="9">
        <f>30740-F72</f>
        <v>29416</v>
      </c>
      <c r="E72" s="9">
        <v>25267</v>
      </c>
      <c r="F72" s="9">
        <v>1324</v>
      </c>
      <c r="G72" s="9">
        <v>7257</v>
      </c>
      <c r="H72" s="9">
        <v>5572</v>
      </c>
      <c r="I72" s="9">
        <f t="shared" si="12"/>
        <v>68836</v>
      </c>
      <c r="J72" s="6">
        <v>310</v>
      </c>
    </row>
    <row r="73" spans="1:10" x14ac:dyDescent="0.15">
      <c r="A73" s="5" t="s">
        <v>3</v>
      </c>
      <c r="B73" s="6">
        <v>297</v>
      </c>
      <c r="C73" s="9">
        <v>30938</v>
      </c>
      <c r="D73" s="9">
        <f>21356-F73</f>
        <v>21099</v>
      </c>
      <c r="E73" s="9">
        <v>19661</v>
      </c>
      <c r="F73" s="9">
        <v>257</v>
      </c>
      <c r="G73" s="9">
        <v>3917</v>
      </c>
      <c r="H73" s="9">
        <v>3661</v>
      </c>
      <c r="I73" s="9">
        <f t="shared" si="12"/>
        <v>48595</v>
      </c>
      <c r="J73" s="6">
        <v>187</v>
      </c>
    </row>
    <row r="74" spans="1:10" x14ac:dyDescent="0.15">
      <c r="A74" s="5" t="s">
        <v>7</v>
      </c>
      <c r="B74" s="6">
        <v>293</v>
      </c>
      <c r="C74" s="9">
        <v>6911</v>
      </c>
      <c r="D74" s="9">
        <f>2886-F74</f>
        <v>2821</v>
      </c>
      <c r="E74" s="9">
        <v>4735</v>
      </c>
      <c r="F74" s="9">
        <v>65</v>
      </c>
      <c r="G74" s="9">
        <v>910</v>
      </c>
      <c r="H74" s="9">
        <v>625</v>
      </c>
      <c r="I74" s="9">
        <f t="shared" si="12"/>
        <v>9156</v>
      </c>
      <c r="J74" s="6">
        <v>9</v>
      </c>
    </row>
    <row r="75" spans="1:10" x14ac:dyDescent="0.15">
      <c r="A75" s="4" t="s">
        <v>14</v>
      </c>
      <c r="B75" s="6"/>
      <c r="C75" s="9">
        <f>I75*2</f>
        <v>56</v>
      </c>
      <c r="D75" s="9">
        <f>17+2+8</f>
        <v>27</v>
      </c>
      <c r="E75" s="9">
        <f>0+0+1</f>
        <v>1</v>
      </c>
      <c r="F75" s="9">
        <v>0</v>
      </c>
      <c r="G75" s="9">
        <v>0</v>
      </c>
      <c r="H75" s="9">
        <v>0</v>
      </c>
      <c r="I75" s="9">
        <f t="shared" si="12"/>
        <v>28</v>
      </c>
      <c r="J75" s="6">
        <v>0</v>
      </c>
    </row>
    <row r="76" spans="1:10" x14ac:dyDescent="0.15">
      <c r="A76" s="3" t="s">
        <v>12</v>
      </c>
      <c r="B76" s="6">
        <f t="shared" ref="B76:J76" si="13">SUM(B70:B75)</f>
        <v>1479</v>
      </c>
      <c r="C76" s="6">
        <f t="shared" si="13"/>
        <v>308744</v>
      </c>
      <c r="D76" s="6">
        <f t="shared" si="13"/>
        <v>187289</v>
      </c>
      <c r="E76" s="6">
        <f t="shared" si="13"/>
        <v>124079</v>
      </c>
      <c r="F76" s="6">
        <f t="shared" si="13"/>
        <v>4461</v>
      </c>
      <c r="G76" s="6">
        <f t="shared" si="13"/>
        <v>35755</v>
      </c>
      <c r="H76" s="6">
        <f t="shared" si="13"/>
        <v>29272</v>
      </c>
      <c r="I76" s="9">
        <f t="shared" si="13"/>
        <v>380856</v>
      </c>
      <c r="J76" s="6">
        <f t="shared" si="13"/>
        <v>3300</v>
      </c>
    </row>
    <row r="78" spans="1:10" x14ac:dyDescent="0.15">
      <c r="A78" s="2" t="s">
        <v>24</v>
      </c>
      <c r="I78" s="16"/>
    </row>
    <row r="79" spans="1:10" x14ac:dyDescent="0.15">
      <c r="A79" s="17" t="s">
        <v>6</v>
      </c>
      <c r="B79" s="18" t="s">
        <v>18</v>
      </c>
      <c r="C79" s="20" t="s">
        <v>28</v>
      </c>
      <c r="D79" s="23" t="s">
        <v>26</v>
      </c>
      <c r="E79" s="24"/>
      <c r="F79" s="24"/>
      <c r="G79" s="24"/>
      <c r="H79" s="24"/>
      <c r="I79" s="25"/>
      <c r="J79" s="21" t="s">
        <v>27</v>
      </c>
    </row>
    <row r="80" spans="1:10" x14ac:dyDescent="0.15">
      <c r="A80" s="17"/>
      <c r="B80" s="19"/>
      <c r="C80" s="17"/>
      <c r="D80" s="11" t="s">
        <v>15</v>
      </c>
      <c r="E80" s="11" t="s">
        <v>16</v>
      </c>
      <c r="F80" s="11" t="s">
        <v>17</v>
      </c>
      <c r="G80" s="11" t="s">
        <v>9</v>
      </c>
      <c r="H80" s="11" t="s">
        <v>19</v>
      </c>
      <c r="I80" s="13" t="s">
        <v>12</v>
      </c>
      <c r="J80" s="22"/>
    </row>
    <row r="81" spans="1:10" x14ac:dyDescent="0.15">
      <c r="A81" s="5" t="s">
        <v>13</v>
      </c>
      <c r="B81" s="6">
        <v>304</v>
      </c>
      <c r="C81" s="9">
        <v>144663</v>
      </c>
      <c r="D81" s="9">
        <f>79051-F81</f>
        <v>76705</v>
      </c>
      <c r="E81" s="9">
        <v>46381</v>
      </c>
      <c r="F81" s="9">
        <v>2346</v>
      </c>
      <c r="G81" s="9">
        <v>15959</v>
      </c>
      <c r="H81" s="9">
        <v>10615</v>
      </c>
      <c r="I81" s="9">
        <f t="shared" ref="I81:I86" si="14">SUM(D81:H81)</f>
        <v>152006</v>
      </c>
      <c r="J81" s="6">
        <v>1719</v>
      </c>
    </row>
    <row r="82" spans="1:10" x14ac:dyDescent="0.15">
      <c r="A82" s="5" t="s">
        <v>4</v>
      </c>
      <c r="B82" s="6">
        <v>292</v>
      </c>
      <c r="C82" s="9">
        <v>81825</v>
      </c>
      <c r="D82" s="9">
        <f>58707-F82</f>
        <v>58093</v>
      </c>
      <c r="E82" s="9">
        <v>31515</v>
      </c>
      <c r="F82" s="9">
        <v>614</v>
      </c>
      <c r="G82" s="9">
        <v>8202</v>
      </c>
      <c r="H82" s="9">
        <v>9367</v>
      </c>
      <c r="I82" s="9">
        <f t="shared" si="14"/>
        <v>107791</v>
      </c>
      <c r="J82" s="6">
        <v>604</v>
      </c>
    </row>
    <row r="83" spans="1:10" x14ac:dyDescent="0.15">
      <c r="A83" s="5" t="s">
        <v>5</v>
      </c>
      <c r="B83" s="6">
        <v>297</v>
      </c>
      <c r="C83" s="9">
        <v>47858</v>
      </c>
      <c r="D83" s="9">
        <f>30601-F83</f>
        <v>29768</v>
      </c>
      <c r="E83" s="9">
        <v>25054</v>
      </c>
      <c r="F83" s="9">
        <v>833</v>
      </c>
      <c r="G83" s="9">
        <v>7605</v>
      </c>
      <c r="H83" s="9">
        <v>6125</v>
      </c>
      <c r="I83" s="9">
        <f t="shared" si="14"/>
        <v>69385</v>
      </c>
      <c r="J83" s="6">
        <v>236</v>
      </c>
    </row>
    <row r="84" spans="1:10" x14ac:dyDescent="0.15">
      <c r="A84" s="5" t="s">
        <v>3</v>
      </c>
      <c r="B84" s="6">
        <v>297</v>
      </c>
      <c r="C84" s="9">
        <v>30046</v>
      </c>
      <c r="D84" s="9">
        <f>20803-F84</f>
        <v>20463</v>
      </c>
      <c r="E84" s="9">
        <v>17604</v>
      </c>
      <c r="F84" s="9">
        <v>340</v>
      </c>
      <c r="G84" s="9">
        <v>3789</v>
      </c>
      <c r="H84" s="9">
        <v>3466</v>
      </c>
      <c r="I84" s="9">
        <f t="shared" si="14"/>
        <v>45662</v>
      </c>
      <c r="J84" s="6">
        <v>144</v>
      </c>
    </row>
    <row r="85" spans="1:10" x14ac:dyDescent="0.15">
      <c r="A85" s="5" t="s">
        <v>7</v>
      </c>
      <c r="B85" s="6">
        <v>294</v>
      </c>
      <c r="C85" s="9">
        <v>7084</v>
      </c>
      <c r="D85" s="9">
        <f>2795-F85</f>
        <v>2738</v>
      </c>
      <c r="E85" s="9">
        <v>4521</v>
      </c>
      <c r="F85" s="9">
        <v>57</v>
      </c>
      <c r="G85" s="9">
        <v>970</v>
      </c>
      <c r="H85" s="9">
        <v>622</v>
      </c>
      <c r="I85" s="9">
        <f t="shared" si="14"/>
        <v>8908</v>
      </c>
      <c r="J85" s="6">
        <v>14</v>
      </c>
    </row>
    <row r="86" spans="1:10" x14ac:dyDescent="0.15">
      <c r="A86" s="4" t="s">
        <v>14</v>
      </c>
      <c r="B86" s="6"/>
      <c r="C86" s="9">
        <f>I86*2</f>
        <v>78</v>
      </c>
      <c r="D86" s="9">
        <f>2+0+10</f>
        <v>12</v>
      </c>
      <c r="E86" s="9">
        <f>0+0+27</f>
        <v>27</v>
      </c>
      <c r="F86" s="9">
        <v>0</v>
      </c>
      <c r="G86" s="9">
        <f>0+0+0</f>
        <v>0</v>
      </c>
      <c r="H86" s="9">
        <f>0+0+0</f>
        <v>0</v>
      </c>
      <c r="I86" s="9">
        <f t="shared" si="14"/>
        <v>39</v>
      </c>
      <c r="J86" s="6">
        <f>0+0+0</f>
        <v>0</v>
      </c>
    </row>
    <row r="87" spans="1:10" x14ac:dyDescent="0.15">
      <c r="A87" s="3" t="s">
        <v>12</v>
      </c>
      <c r="B87" s="6">
        <f t="shared" ref="B87:J87" si="15">SUM(B81:B86)</f>
        <v>1484</v>
      </c>
      <c r="C87" s="6">
        <f t="shared" si="15"/>
        <v>311554</v>
      </c>
      <c r="D87" s="6">
        <f t="shared" si="15"/>
        <v>187779</v>
      </c>
      <c r="E87" s="6">
        <f t="shared" si="15"/>
        <v>125102</v>
      </c>
      <c r="F87" s="6">
        <f t="shared" si="15"/>
        <v>4190</v>
      </c>
      <c r="G87" s="6">
        <f t="shared" si="15"/>
        <v>36525</v>
      </c>
      <c r="H87" s="6">
        <f t="shared" si="15"/>
        <v>30195</v>
      </c>
      <c r="I87" s="9">
        <f t="shared" si="15"/>
        <v>383791</v>
      </c>
      <c r="J87" s="6">
        <f t="shared" si="15"/>
        <v>2717</v>
      </c>
    </row>
    <row r="89" spans="1:10" x14ac:dyDescent="0.15">
      <c r="A89" s="2" t="s">
        <v>1</v>
      </c>
      <c r="I89" s="16"/>
    </row>
    <row r="90" spans="1:10" x14ac:dyDescent="0.15">
      <c r="A90" s="17" t="s">
        <v>6</v>
      </c>
      <c r="B90" s="18" t="s">
        <v>18</v>
      </c>
      <c r="C90" s="20" t="s">
        <v>28</v>
      </c>
      <c r="D90" s="23" t="s">
        <v>26</v>
      </c>
      <c r="E90" s="24"/>
      <c r="F90" s="24"/>
      <c r="G90" s="24"/>
      <c r="H90" s="24"/>
      <c r="I90" s="25"/>
      <c r="J90" s="21" t="s">
        <v>27</v>
      </c>
    </row>
    <row r="91" spans="1:10" x14ac:dyDescent="0.15">
      <c r="A91" s="17"/>
      <c r="B91" s="19"/>
      <c r="C91" s="17"/>
      <c r="D91" s="11" t="s">
        <v>15</v>
      </c>
      <c r="E91" s="11" t="s">
        <v>16</v>
      </c>
      <c r="F91" s="11" t="s">
        <v>17</v>
      </c>
      <c r="G91" s="11" t="s">
        <v>9</v>
      </c>
      <c r="H91" s="11" t="s">
        <v>19</v>
      </c>
      <c r="I91" s="13" t="s">
        <v>12</v>
      </c>
      <c r="J91" s="22"/>
    </row>
    <row r="92" spans="1:10" x14ac:dyDescent="0.15">
      <c r="A92" s="5" t="s">
        <v>13</v>
      </c>
      <c r="B92" s="6">
        <v>302</v>
      </c>
      <c r="C92" s="9">
        <v>136305</v>
      </c>
      <c r="D92" s="9">
        <f>76929-F92</f>
        <v>74945</v>
      </c>
      <c r="E92" s="9">
        <v>44736</v>
      </c>
      <c r="F92" s="9">
        <v>1984</v>
      </c>
      <c r="G92" s="9">
        <v>14807</v>
      </c>
      <c r="H92" s="9">
        <v>11099</v>
      </c>
      <c r="I92" s="9">
        <f t="shared" ref="I92:I97" si="16">SUM(D92:H92)</f>
        <v>147571</v>
      </c>
      <c r="J92" s="6">
        <v>1465</v>
      </c>
    </row>
    <row r="93" spans="1:10" x14ac:dyDescent="0.15">
      <c r="A93" s="5" t="s">
        <v>4</v>
      </c>
      <c r="B93" s="6">
        <v>289</v>
      </c>
      <c r="C93" s="9">
        <v>79062</v>
      </c>
      <c r="D93" s="9">
        <f>53471-F93</f>
        <v>52753</v>
      </c>
      <c r="E93" s="9">
        <v>31402</v>
      </c>
      <c r="F93" s="9">
        <v>718</v>
      </c>
      <c r="G93" s="9">
        <v>7633</v>
      </c>
      <c r="H93" s="9">
        <f>9405+1</f>
        <v>9406</v>
      </c>
      <c r="I93" s="9">
        <f t="shared" si="16"/>
        <v>101912</v>
      </c>
      <c r="J93" s="6">
        <v>602</v>
      </c>
    </row>
    <row r="94" spans="1:10" x14ac:dyDescent="0.15">
      <c r="A94" s="5" t="s">
        <v>5</v>
      </c>
      <c r="B94" s="6">
        <v>296</v>
      </c>
      <c r="C94" s="9">
        <v>43895</v>
      </c>
      <c r="D94" s="9">
        <f>30950-F94</f>
        <v>30165</v>
      </c>
      <c r="E94" s="9">
        <v>27713</v>
      </c>
      <c r="F94" s="9">
        <v>785</v>
      </c>
      <c r="G94" s="9">
        <v>9038</v>
      </c>
      <c r="H94" s="9">
        <v>6130</v>
      </c>
      <c r="I94" s="9">
        <f t="shared" si="16"/>
        <v>73831</v>
      </c>
      <c r="J94" s="6">
        <v>294</v>
      </c>
    </row>
    <row r="95" spans="1:10" x14ac:dyDescent="0.15">
      <c r="A95" s="5" t="s">
        <v>3</v>
      </c>
      <c r="B95" s="6">
        <v>295</v>
      </c>
      <c r="C95" s="9">
        <v>29730</v>
      </c>
      <c r="D95" s="9">
        <f>19476-F95</f>
        <v>19185</v>
      </c>
      <c r="E95" s="9">
        <v>16128</v>
      </c>
      <c r="F95" s="9">
        <v>291</v>
      </c>
      <c r="G95" s="9">
        <v>3064</v>
      </c>
      <c r="H95" s="9">
        <v>3480</v>
      </c>
      <c r="I95" s="9">
        <f t="shared" si="16"/>
        <v>42148</v>
      </c>
      <c r="J95" s="6">
        <v>142</v>
      </c>
    </row>
    <row r="96" spans="1:10" x14ac:dyDescent="0.15">
      <c r="A96" s="5" t="s">
        <v>7</v>
      </c>
      <c r="B96" s="6">
        <v>293</v>
      </c>
      <c r="C96" s="9">
        <v>5792</v>
      </c>
      <c r="D96" s="9">
        <f>2797-F96</f>
        <v>2723</v>
      </c>
      <c r="E96" s="9">
        <v>4446</v>
      </c>
      <c r="F96" s="9">
        <v>74</v>
      </c>
      <c r="G96" s="9">
        <v>1095</v>
      </c>
      <c r="H96" s="9">
        <v>612</v>
      </c>
      <c r="I96" s="9">
        <f t="shared" si="16"/>
        <v>8950</v>
      </c>
      <c r="J96" s="6">
        <v>1</v>
      </c>
    </row>
    <row r="97" spans="1:10" x14ac:dyDescent="0.15">
      <c r="A97" s="4" t="s">
        <v>14</v>
      </c>
      <c r="B97" s="6"/>
      <c r="C97" s="9">
        <f>I97*2</f>
        <v>38</v>
      </c>
      <c r="D97" s="9">
        <f>3+0+10-F97</f>
        <v>12</v>
      </c>
      <c r="E97" s="9">
        <f>1+0+5</f>
        <v>6</v>
      </c>
      <c r="F97" s="9">
        <f>0+0+1</f>
        <v>1</v>
      </c>
      <c r="G97" s="9">
        <f>0+0+0</f>
        <v>0</v>
      </c>
      <c r="H97" s="9">
        <f>0+0+0</f>
        <v>0</v>
      </c>
      <c r="I97" s="9">
        <f t="shared" si="16"/>
        <v>19</v>
      </c>
      <c r="J97" s="6">
        <f>0+0+0</f>
        <v>0</v>
      </c>
    </row>
    <row r="98" spans="1:10" x14ac:dyDescent="0.15">
      <c r="A98" s="3" t="s">
        <v>12</v>
      </c>
      <c r="B98" s="6">
        <f t="shared" ref="B98:J98" si="17">SUM(B92:B97)</f>
        <v>1475</v>
      </c>
      <c r="C98" s="6">
        <f t="shared" si="17"/>
        <v>294822</v>
      </c>
      <c r="D98" s="6">
        <f t="shared" si="17"/>
        <v>179783</v>
      </c>
      <c r="E98" s="6">
        <f t="shared" si="17"/>
        <v>124431</v>
      </c>
      <c r="F98" s="6">
        <f t="shared" si="17"/>
        <v>3853</v>
      </c>
      <c r="G98" s="6">
        <f t="shared" si="17"/>
        <v>35637</v>
      </c>
      <c r="H98" s="6">
        <f t="shared" si="17"/>
        <v>30727</v>
      </c>
      <c r="I98" s="9">
        <f t="shared" si="17"/>
        <v>374431</v>
      </c>
      <c r="J98" s="6">
        <f t="shared" si="17"/>
        <v>2504</v>
      </c>
    </row>
    <row r="100" spans="1:10" x14ac:dyDescent="0.15">
      <c r="A100" s="2" t="s">
        <v>25</v>
      </c>
      <c r="I100" s="16"/>
    </row>
    <row r="101" spans="1:10" x14ac:dyDescent="0.15">
      <c r="A101" s="17" t="s">
        <v>6</v>
      </c>
      <c r="B101" s="18" t="s">
        <v>18</v>
      </c>
      <c r="C101" s="20" t="s">
        <v>28</v>
      </c>
      <c r="D101" s="23" t="s">
        <v>26</v>
      </c>
      <c r="E101" s="24"/>
      <c r="F101" s="24"/>
      <c r="G101" s="24"/>
      <c r="H101" s="24"/>
      <c r="I101" s="25"/>
      <c r="J101" s="21" t="s">
        <v>27</v>
      </c>
    </row>
    <row r="102" spans="1:10" x14ac:dyDescent="0.15">
      <c r="A102" s="17"/>
      <c r="B102" s="19"/>
      <c r="C102" s="17"/>
      <c r="D102" s="11" t="s">
        <v>15</v>
      </c>
      <c r="E102" s="11" t="s">
        <v>16</v>
      </c>
      <c r="F102" s="11" t="s">
        <v>17</v>
      </c>
      <c r="G102" s="11" t="s">
        <v>9</v>
      </c>
      <c r="H102" s="11" t="s">
        <v>19</v>
      </c>
      <c r="I102" s="13" t="s">
        <v>12</v>
      </c>
      <c r="J102" s="22"/>
    </row>
    <row r="103" spans="1:10" x14ac:dyDescent="0.15">
      <c r="A103" s="5" t="s">
        <v>13</v>
      </c>
      <c r="B103" s="6">
        <v>302</v>
      </c>
      <c r="C103" s="9">
        <v>130220</v>
      </c>
      <c r="D103" s="9">
        <v>72725</v>
      </c>
      <c r="E103" s="9">
        <v>45082</v>
      </c>
      <c r="F103" s="9">
        <v>1867</v>
      </c>
      <c r="G103" s="9">
        <v>12144</v>
      </c>
      <c r="H103" s="9">
        <v>10452</v>
      </c>
      <c r="I103" s="9">
        <f t="shared" ref="I103:I108" si="18">SUM(D103:H103)</f>
        <v>142270</v>
      </c>
      <c r="J103" s="6">
        <v>1310</v>
      </c>
    </row>
    <row r="104" spans="1:10" x14ac:dyDescent="0.15">
      <c r="A104" s="5" t="s">
        <v>4</v>
      </c>
      <c r="B104" s="6">
        <v>289</v>
      </c>
      <c r="C104" s="9">
        <v>76615</v>
      </c>
      <c r="D104" s="9">
        <v>51044</v>
      </c>
      <c r="E104" s="9">
        <v>31031</v>
      </c>
      <c r="F104" s="9">
        <v>616</v>
      </c>
      <c r="G104" s="9">
        <v>7273</v>
      </c>
      <c r="H104" s="9">
        <v>9065</v>
      </c>
      <c r="I104" s="9">
        <f t="shared" si="18"/>
        <v>99029</v>
      </c>
      <c r="J104" s="6">
        <v>918</v>
      </c>
    </row>
    <row r="105" spans="1:10" x14ac:dyDescent="0.15">
      <c r="A105" s="5" t="s">
        <v>5</v>
      </c>
      <c r="B105" s="6">
        <v>295</v>
      </c>
      <c r="C105" s="9">
        <v>39858</v>
      </c>
      <c r="D105" s="9">
        <v>28357</v>
      </c>
      <c r="E105" s="9">
        <v>27739</v>
      </c>
      <c r="F105" s="9">
        <v>706</v>
      </c>
      <c r="G105" s="9">
        <v>7540</v>
      </c>
      <c r="H105" s="9">
        <v>6246</v>
      </c>
      <c r="I105" s="9">
        <f t="shared" si="18"/>
        <v>70588</v>
      </c>
      <c r="J105" s="6">
        <v>545</v>
      </c>
    </row>
    <row r="106" spans="1:10" x14ac:dyDescent="0.15">
      <c r="A106" s="5" t="s">
        <v>3</v>
      </c>
      <c r="B106" s="6">
        <v>295</v>
      </c>
      <c r="C106" s="9">
        <v>30642</v>
      </c>
      <c r="D106" s="9">
        <v>18676</v>
      </c>
      <c r="E106" s="9">
        <v>17080</v>
      </c>
      <c r="F106" s="9">
        <v>316</v>
      </c>
      <c r="G106" s="9">
        <v>2882</v>
      </c>
      <c r="H106" s="9">
        <v>3433</v>
      </c>
      <c r="I106" s="9">
        <f t="shared" si="18"/>
        <v>42387</v>
      </c>
      <c r="J106" s="6">
        <v>218</v>
      </c>
    </row>
    <row r="107" spans="1:10" x14ac:dyDescent="0.15">
      <c r="A107" s="5" t="s">
        <v>7</v>
      </c>
      <c r="B107" s="6">
        <v>293</v>
      </c>
      <c r="C107" s="9">
        <v>6427</v>
      </c>
      <c r="D107" s="9">
        <v>2268</v>
      </c>
      <c r="E107" s="9">
        <v>3598</v>
      </c>
      <c r="F107" s="9">
        <v>58</v>
      </c>
      <c r="G107" s="9">
        <v>746</v>
      </c>
      <c r="H107" s="9">
        <v>503</v>
      </c>
      <c r="I107" s="9">
        <f t="shared" si="18"/>
        <v>7173</v>
      </c>
      <c r="J107" s="6">
        <v>8</v>
      </c>
    </row>
    <row r="108" spans="1:10" x14ac:dyDescent="0.15">
      <c r="A108" s="4" t="s">
        <v>14</v>
      </c>
      <c r="B108" s="6"/>
      <c r="C108" s="9">
        <v>36</v>
      </c>
      <c r="D108" s="9">
        <v>12</v>
      </c>
      <c r="E108" s="9">
        <f>1+0+5</f>
        <v>6</v>
      </c>
      <c r="F108" s="9">
        <v>0</v>
      </c>
      <c r="G108" s="9">
        <f>0+0+0</f>
        <v>0</v>
      </c>
      <c r="H108" s="9">
        <f>0+0+0</f>
        <v>0</v>
      </c>
      <c r="I108" s="9">
        <f t="shared" si="18"/>
        <v>18</v>
      </c>
      <c r="J108" s="6">
        <f>0+0+0</f>
        <v>0</v>
      </c>
    </row>
    <row r="109" spans="1:10" x14ac:dyDescent="0.15">
      <c r="A109" s="3" t="s">
        <v>12</v>
      </c>
      <c r="B109" s="6">
        <f t="shared" ref="B109:J109" si="19">SUM(B103:B108)</f>
        <v>1474</v>
      </c>
      <c r="C109" s="6">
        <f t="shared" si="19"/>
        <v>283798</v>
      </c>
      <c r="D109" s="6">
        <f t="shared" si="19"/>
        <v>173082</v>
      </c>
      <c r="E109" s="6">
        <f t="shared" si="19"/>
        <v>124536</v>
      </c>
      <c r="F109" s="6">
        <f t="shared" si="19"/>
        <v>3563</v>
      </c>
      <c r="G109" s="6">
        <f t="shared" si="19"/>
        <v>30585</v>
      </c>
      <c r="H109" s="6">
        <f t="shared" si="19"/>
        <v>29699</v>
      </c>
      <c r="I109" s="9">
        <f t="shared" si="19"/>
        <v>361465</v>
      </c>
      <c r="J109" s="6">
        <f t="shared" si="19"/>
        <v>2999</v>
      </c>
    </row>
    <row r="111" spans="1:10" x14ac:dyDescent="0.15">
      <c r="A111" s="2" t="s">
        <v>29</v>
      </c>
      <c r="I111" s="16"/>
    </row>
    <row r="112" spans="1:10" x14ac:dyDescent="0.15">
      <c r="A112" s="17" t="s">
        <v>6</v>
      </c>
      <c r="B112" s="18" t="s">
        <v>18</v>
      </c>
      <c r="C112" s="20" t="s">
        <v>28</v>
      </c>
      <c r="D112" s="23" t="s">
        <v>26</v>
      </c>
      <c r="E112" s="24"/>
      <c r="F112" s="24"/>
      <c r="G112" s="24"/>
      <c r="H112" s="24"/>
      <c r="I112" s="25"/>
      <c r="J112" s="21" t="s">
        <v>27</v>
      </c>
    </row>
    <row r="113" spans="1:10" x14ac:dyDescent="0.15">
      <c r="A113" s="17"/>
      <c r="B113" s="19"/>
      <c r="C113" s="17"/>
      <c r="D113" s="11" t="s">
        <v>15</v>
      </c>
      <c r="E113" s="11" t="s">
        <v>16</v>
      </c>
      <c r="F113" s="11" t="s">
        <v>17</v>
      </c>
      <c r="G113" s="11" t="s">
        <v>9</v>
      </c>
      <c r="H113" s="11" t="s">
        <v>19</v>
      </c>
      <c r="I113" s="13" t="s">
        <v>12</v>
      </c>
      <c r="J113" s="22"/>
    </row>
    <row r="114" spans="1:10" x14ac:dyDescent="0.15">
      <c r="A114" s="5" t="s">
        <v>13</v>
      </c>
      <c r="B114" s="6">
        <v>305</v>
      </c>
      <c r="C114" s="9">
        <v>125540</v>
      </c>
      <c r="D114" s="9">
        <f>74991-1656</f>
        <v>73335</v>
      </c>
      <c r="E114" s="9">
        <v>41467</v>
      </c>
      <c r="F114" s="9">
        <v>1656</v>
      </c>
      <c r="G114" s="9">
        <v>11553</v>
      </c>
      <c r="H114" s="9">
        <v>9798</v>
      </c>
      <c r="I114" s="9">
        <f t="shared" ref="I114:I119" si="20">SUM(D114:H114)</f>
        <v>137809</v>
      </c>
      <c r="J114" s="6">
        <v>1389</v>
      </c>
    </row>
    <row r="115" spans="1:10" x14ac:dyDescent="0.15">
      <c r="A115" s="5" t="s">
        <v>4</v>
      </c>
      <c r="B115" s="6">
        <v>289</v>
      </c>
      <c r="C115" s="9">
        <v>79666</v>
      </c>
      <c r="D115" s="9">
        <f>53344-512</f>
        <v>52832</v>
      </c>
      <c r="E115" s="9">
        <v>30323</v>
      </c>
      <c r="F115" s="9">
        <v>512</v>
      </c>
      <c r="G115" s="9">
        <v>7139</v>
      </c>
      <c r="H115" s="9">
        <v>8498</v>
      </c>
      <c r="I115" s="9">
        <f t="shared" si="20"/>
        <v>99304</v>
      </c>
      <c r="J115" s="6">
        <v>1045</v>
      </c>
    </row>
    <row r="116" spans="1:10" x14ac:dyDescent="0.15">
      <c r="A116" s="5" t="s">
        <v>5</v>
      </c>
      <c r="B116" s="6">
        <v>298</v>
      </c>
      <c r="C116" s="9">
        <v>39304</v>
      </c>
      <c r="D116" s="9">
        <f>29232-717</f>
        <v>28515</v>
      </c>
      <c r="E116" s="9">
        <v>25957</v>
      </c>
      <c r="F116" s="9">
        <v>717</v>
      </c>
      <c r="G116" s="9">
        <v>6338</v>
      </c>
      <c r="H116" s="9">
        <v>5965</v>
      </c>
      <c r="I116" s="9">
        <f t="shared" si="20"/>
        <v>67492</v>
      </c>
      <c r="J116" s="6">
        <v>229</v>
      </c>
    </row>
    <row r="117" spans="1:10" x14ac:dyDescent="0.15">
      <c r="A117" s="5" t="s">
        <v>3</v>
      </c>
      <c r="B117" s="6">
        <v>298</v>
      </c>
      <c r="C117" s="9">
        <v>26715</v>
      </c>
      <c r="D117" s="9">
        <f>19452-296</f>
        <v>19156</v>
      </c>
      <c r="E117" s="9">
        <v>17704</v>
      </c>
      <c r="F117" s="9">
        <v>296</v>
      </c>
      <c r="G117" s="9">
        <v>2780</v>
      </c>
      <c r="H117" s="9">
        <v>3368</v>
      </c>
      <c r="I117" s="9">
        <f t="shared" si="20"/>
        <v>43304</v>
      </c>
      <c r="J117" s="6">
        <v>240</v>
      </c>
    </row>
    <row r="118" spans="1:10" x14ac:dyDescent="0.15">
      <c r="A118" s="5" t="s">
        <v>7</v>
      </c>
      <c r="B118" s="6">
        <v>293</v>
      </c>
      <c r="C118" s="9">
        <v>6210</v>
      </c>
      <c r="D118" s="9">
        <f>2261-93</f>
        <v>2168</v>
      </c>
      <c r="E118" s="9">
        <v>3680</v>
      </c>
      <c r="F118" s="9">
        <v>93</v>
      </c>
      <c r="G118" s="9">
        <v>805</v>
      </c>
      <c r="H118" s="9">
        <v>619</v>
      </c>
      <c r="I118" s="9">
        <f t="shared" si="20"/>
        <v>7365</v>
      </c>
      <c r="J118" s="6">
        <v>3</v>
      </c>
    </row>
    <row r="119" spans="1:10" x14ac:dyDescent="0.15">
      <c r="A119" s="4" t="s">
        <v>14</v>
      </c>
      <c r="B119" s="6"/>
      <c r="C119" s="9">
        <v>14</v>
      </c>
      <c r="D119" s="9">
        <v>5</v>
      </c>
      <c r="E119" s="9">
        <v>2</v>
      </c>
      <c r="F119" s="9">
        <v>0</v>
      </c>
      <c r="G119" s="9">
        <f>0+0+0</f>
        <v>0</v>
      </c>
      <c r="H119" s="9">
        <f>0+0+0</f>
        <v>0</v>
      </c>
      <c r="I119" s="9">
        <f t="shared" si="20"/>
        <v>7</v>
      </c>
      <c r="J119" s="6">
        <f>0+0+0</f>
        <v>0</v>
      </c>
    </row>
    <row r="120" spans="1:10" x14ac:dyDescent="0.15">
      <c r="A120" s="3" t="s">
        <v>12</v>
      </c>
      <c r="B120" s="6">
        <f t="shared" ref="B120:J120" si="21">SUM(B114:B119)</f>
        <v>1483</v>
      </c>
      <c r="C120" s="6">
        <f t="shared" si="21"/>
        <v>277449</v>
      </c>
      <c r="D120" s="6">
        <f t="shared" si="21"/>
        <v>176011</v>
      </c>
      <c r="E120" s="6">
        <f t="shared" si="21"/>
        <v>119133</v>
      </c>
      <c r="F120" s="6">
        <f t="shared" si="21"/>
        <v>3274</v>
      </c>
      <c r="G120" s="6">
        <f t="shared" si="21"/>
        <v>28615</v>
      </c>
      <c r="H120" s="6">
        <f t="shared" si="21"/>
        <v>28248</v>
      </c>
      <c r="I120" s="9">
        <f t="shared" si="21"/>
        <v>355281</v>
      </c>
      <c r="J120" s="6">
        <f t="shared" si="21"/>
        <v>2906</v>
      </c>
    </row>
    <row r="122" spans="1:10" x14ac:dyDescent="0.15">
      <c r="A122" s="2" t="s">
        <v>30</v>
      </c>
      <c r="I122" s="16"/>
    </row>
    <row r="123" spans="1:10" x14ac:dyDescent="0.15">
      <c r="A123" s="17" t="s">
        <v>6</v>
      </c>
      <c r="B123" s="18" t="s">
        <v>18</v>
      </c>
      <c r="C123" s="20" t="s">
        <v>28</v>
      </c>
      <c r="D123" s="23" t="s">
        <v>26</v>
      </c>
      <c r="E123" s="24"/>
      <c r="F123" s="24"/>
      <c r="G123" s="24"/>
      <c r="H123" s="24"/>
      <c r="I123" s="25"/>
      <c r="J123" s="21" t="s">
        <v>27</v>
      </c>
    </row>
    <row r="124" spans="1:10" x14ac:dyDescent="0.15">
      <c r="A124" s="17"/>
      <c r="B124" s="19"/>
      <c r="C124" s="17"/>
      <c r="D124" s="11" t="s">
        <v>15</v>
      </c>
      <c r="E124" s="11" t="s">
        <v>16</v>
      </c>
      <c r="F124" s="11" t="s">
        <v>17</v>
      </c>
      <c r="G124" s="11" t="s">
        <v>9</v>
      </c>
      <c r="H124" s="11" t="s">
        <v>19</v>
      </c>
      <c r="I124" s="13" t="s">
        <v>12</v>
      </c>
      <c r="J124" s="22"/>
    </row>
    <row r="125" spans="1:10" x14ac:dyDescent="0.15">
      <c r="A125" s="5" t="s">
        <v>13</v>
      </c>
      <c r="B125" s="6">
        <v>306</v>
      </c>
      <c r="C125" s="9">
        <v>123746</v>
      </c>
      <c r="D125" s="9">
        <f>70385-1269</f>
        <v>69116</v>
      </c>
      <c r="E125" s="9">
        <v>39153</v>
      </c>
      <c r="F125" s="9">
        <v>1269</v>
      </c>
      <c r="G125" s="9">
        <v>11371</v>
      </c>
      <c r="H125" s="9">
        <v>9308</v>
      </c>
      <c r="I125" s="9">
        <f t="shared" ref="I125:I130" si="22">SUM(D125:H125)</f>
        <v>130217</v>
      </c>
      <c r="J125" s="6">
        <v>1298</v>
      </c>
    </row>
    <row r="126" spans="1:10" x14ac:dyDescent="0.15">
      <c r="A126" s="5" t="s">
        <v>4</v>
      </c>
      <c r="B126" s="6">
        <v>290</v>
      </c>
      <c r="C126" s="9">
        <v>80261</v>
      </c>
      <c r="D126" s="9">
        <f>51185-517</f>
        <v>50668</v>
      </c>
      <c r="E126" s="9">
        <v>29959</v>
      </c>
      <c r="F126" s="9">
        <v>517</v>
      </c>
      <c r="G126" s="9">
        <v>7368</v>
      </c>
      <c r="H126" s="9">
        <v>8828</v>
      </c>
      <c r="I126" s="9">
        <f t="shared" si="22"/>
        <v>97340</v>
      </c>
      <c r="J126" s="6">
        <v>1055</v>
      </c>
    </row>
    <row r="127" spans="1:10" x14ac:dyDescent="0.15">
      <c r="A127" s="5" t="s">
        <v>5</v>
      </c>
      <c r="B127" s="6">
        <v>300</v>
      </c>
      <c r="C127" s="9">
        <v>37648</v>
      </c>
      <c r="D127" s="9">
        <f>28494-502</f>
        <v>27992</v>
      </c>
      <c r="E127" s="9">
        <v>24495</v>
      </c>
      <c r="F127" s="9">
        <v>502</v>
      </c>
      <c r="G127" s="9">
        <v>5914</v>
      </c>
      <c r="H127" s="9">
        <v>5734</v>
      </c>
      <c r="I127" s="9">
        <f t="shared" si="22"/>
        <v>64637</v>
      </c>
      <c r="J127" s="6">
        <v>548</v>
      </c>
    </row>
    <row r="128" spans="1:10" x14ac:dyDescent="0.15">
      <c r="A128" s="5" t="s">
        <v>3</v>
      </c>
      <c r="B128" s="6">
        <v>300</v>
      </c>
      <c r="C128" s="9">
        <v>24035</v>
      </c>
      <c r="D128" s="9">
        <f>19825-244</f>
        <v>19581</v>
      </c>
      <c r="E128" s="9">
        <v>16557</v>
      </c>
      <c r="F128" s="9">
        <v>244</v>
      </c>
      <c r="G128" s="9">
        <v>2735</v>
      </c>
      <c r="H128" s="9">
        <v>3536</v>
      </c>
      <c r="I128" s="9">
        <f t="shared" si="22"/>
        <v>42653</v>
      </c>
      <c r="J128" s="6">
        <v>618</v>
      </c>
    </row>
    <row r="129" spans="1:10" x14ac:dyDescent="0.15">
      <c r="A129" s="5" t="s">
        <v>7</v>
      </c>
      <c r="B129" s="6">
        <v>293</v>
      </c>
      <c r="C129" s="9">
        <v>5377</v>
      </c>
      <c r="D129" s="9">
        <f>2496-33</f>
        <v>2463</v>
      </c>
      <c r="E129" s="9">
        <v>4140</v>
      </c>
      <c r="F129" s="9">
        <v>33</v>
      </c>
      <c r="G129" s="9">
        <v>832</v>
      </c>
      <c r="H129" s="9">
        <v>669</v>
      </c>
      <c r="I129" s="9">
        <f t="shared" si="22"/>
        <v>8137</v>
      </c>
      <c r="J129" s="6">
        <v>43</v>
      </c>
    </row>
    <row r="130" spans="1:10" x14ac:dyDescent="0.15">
      <c r="A130" s="4" t="s">
        <v>14</v>
      </c>
      <c r="B130" s="6"/>
      <c r="C130" s="9">
        <v>50</v>
      </c>
      <c r="D130" s="9">
        <f>24-3</f>
        <v>21</v>
      </c>
      <c r="E130" s="9">
        <v>1</v>
      </c>
      <c r="F130" s="9">
        <v>3</v>
      </c>
      <c r="G130" s="9">
        <f>0+0+0</f>
        <v>0</v>
      </c>
      <c r="H130" s="9">
        <f>0+0+0</f>
        <v>0</v>
      </c>
      <c r="I130" s="9">
        <f t="shared" si="22"/>
        <v>25</v>
      </c>
      <c r="J130" s="6">
        <f>0+0+0</f>
        <v>0</v>
      </c>
    </row>
    <row r="131" spans="1:10" x14ac:dyDescent="0.15">
      <c r="A131" s="3" t="s">
        <v>12</v>
      </c>
      <c r="B131" s="6">
        <f t="shared" ref="B131:J131" si="23">SUM(B125:B130)</f>
        <v>1489</v>
      </c>
      <c r="C131" s="6">
        <f t="shared" si="23"/>
        <v>271117</v>
      </c>
      <c r="D131" s="6">
        <f t="shared" si="23"/>
        <v>169841</v>
      </c>
      <c r="E131" s="6">
        <f t="shared" si="23"/>
        <v>114305</v>
      </c>
      <c r="F131" s="6">
        <f t="shared" si="23"/>
        <v>2568</v>
      </c>
      <c r="G131" s="6">
        <f t="shared" si="23"/>
        <v>28220</v>
      </c>
      <c r="H131" s="6">
        <f t="shared" si="23"/>
        <v>28075</v>
      </c>
      <c r="I131" s="9">
        <f t="shared" si="23"/>
        <v>343009</v>
      </c>
      <c r="J131" s="6">
        <f t="shared" si="23"/>
        <v>3562</v>
      </c>
    </row>
    <row r="134" spans="1:10" x14ac:dyDescent="0.15">
      <c r="A134" s="2" t="s">
        <v>31</v>
      </c>
      <c r="I134" s="16"/>
    </row>
    <row r="135" spans="1:10" x14ac:dyDescent="0.15">
      <c r="A135" s="17" t="s">
        <v>6</v>
      </c>
      <c r="B135" s="18" t="s">
        <v>18</v>
      </c>
      <c r="C135" s="20" t="s">
        <v>28</v>
      </c>
      <c r="D135" s="23" t="s">
        <v>26</v>
      </c>
      <c r="E135" s="24"/>
      <c r="F135" s="24"/>
      <c r="G135" s="24"/>
      <c r="H135" s="24"/>
      <c r="I135" s="25"/>
      <c r="J135" s="21" t="s">
        <v>27</v>
      </c>
    </row>
    <row r="136" spans="1:10" x14ac:dyDescent="0.15">
      <c r="A136" s="17"/>
      <c r="B136" s="19"/>
      <c r="C136" s="17"/>
      <c r="D136" s="11" t="s">
        <v>15</v>
      </c>
      <c r="E136" s="11" t="s">
        <v>16</v>
      </c>
      <c r="F136" s="11" t="s">
        <v>17</v>
      </c>
      <c r="G136" s="11" t="s">
        <v>9</v>
      </c>
      <c r="H136" s="11" t="s">
        <v>19</v>
      </c>
      <c r="I136" s="13" t="s">
        <v>12</v>
      </c>
      <c r="J136" s="22"/>
    </row>
    <row r="137" spans="1:10" x14ac:dyDescent="0.15">
      <c r="A137" s="5" t="s">
        <v>13</v>
      </c>
      <c r="B137" s="8">
        <v>259</v>
      </c>
      <c r="C137" s="10">
        <v>77651</v>
      </c>
      <c r="D137" s="10">
        <f>62073-1150</f>
        <v>60923</v>
      </c>
      <c r="E137" s="10">
        <v>34670</v>
      </c>
      <c r="F137" s="10">
        <v>1150</v>
      </c>
      <c r="G137" s="10">
        <v>8288</v>
      </c>
      <c r="H137" s="10">
        <v>7837</v>
      </c>
      <c r="I137" s="10">
        <f t="shared" ref="I137:I142" si="24">SUM(D137:H137)</f>
        <v>112868</v>
      </c>
      <c r="J137" s="8">
        <v>1095</v>
      </c>
    </row>
    <row r="138" spans="1:10" x14ac:dyDescent="0.15">
      <c r="A138" s="5" t="s">
        <v>4</v>
      </c>
      <c r="B138" s="8">
        <v>259</v>
      </c>
      <c r="C138" s="10">
        <v>57650</v>
      </c>
      <c r="D138" s="10">
        <f>43665-588</f>
        <v>43077</v>
      </c>
      <c r="E138" s="10">
        <v>22640</v>
      </c>
      <c r="F138" s="10">
        <v>588</v>
      </c>
      <c r="G138" s="10">
        <v>5760</v>
      </c>
      <c r="H138" s="10">
        <v>7035</v>
      </c>
      <c r="I138" s="10">
        <f t="shared" si="24"/>
        <v>79100</v>
      </c>
      <c r="J138" s="8">
        <v>999</v>
      </c>
    </row>
    <row r="139" spans="1:10" x14ac:dyDescent="0.15">
      <c r="A139" s="5" t="s">
        <v>5</v>
      </c>
      <c r="B139" s="8">
        <v>261</v>
      </c>
      <c r="C139" s="10">
        <v>32825</v>
      </c>
      <c r="D139" s="10">
        <f>26311-504</f>
        <v>25807</v>
      </c>
      <c r="E139" s="10">
        <v>22173</v>
      </c>
      <c r="F139" s="10">
        <v>504</v>
      </c>
      <c r="G139" s="10">
        <v>4013</v>
      </c>
      <c r="H139" s="10">
        <v>4920</v>
      </c>
      <c r="I139" s="10">
        <f t="shared" si="24"/>
        <v>57417</v>
      </c>
      <c r="J139" s="8">
        <v>691</v>
      </c>
    </row>
    <row r="140" spans="1:10" x14ac:dyDescent="0.15">
      <c r="A140" s="5" t="s">
        <v>3</v>
      </c>
      <c r="B140" s="8">
        <v>262</v>
      </c>
      <c r="C140" s="10">
        <v>19134</v>
      </c>
      <c r="D140" s="10">
        <f>18530-271</f>
        <v>18259</v>
      </c>
      <c r="E140" s="10">
        <v>15594</v>
      </c>
      <c r="F140" s="10">
        <v>271</v>
      </c>
      <c r="G140" s="10">
        <v>1701</v>
      </c>
      <c r="H140" s="10">
        <v>3372</v>
      </c>
      <c r="I140" s="10">
        <f t="shared" si="24"/>
        <v>39197</v>
      </c>
      <c r="J140" s="8">
        <v>331</v>
      </c>
    </row>
    <row r="141" spans="1:10" x14ac:dyDescent="0.15">
      <c r="A141" s="5" t="s">
        <v>7</v>
      </c>
      <c r="B141" s="8">
        <v>258</v>
      </c>
      <c r="C141" s="10">
        <v>3827</v>
      </c>
      <c r="D141" s="10">
        <f>2401-51</f>
        <v>2350</v>
      </c>
      <c r="E141" s="10">
        <v>3628</v>
      </c>
      <c r="F141" s="10">
        <v>51</v>
      </c>
      <c r="G141" s="10">
        <v>440</v>
      </c>
      <c r="H141" s="10">
        <v>760</v>
      </c>
      <c r="I141" s="10">
        <f t="shared" si="24"/>
        <v>7229</v>
      </c>
      <c r="J141" s="8">
        <v>29</v>
      </c>
    </row>
    <row r="142" spans="1:10" x14ac:dyDescent="0.15">
      <c r="A142" s="4" t="s">
        <v>14</v>
      </c>
      <c r="B142" s="8"/>
      <c r="C142" s="10">
        <f>I142*2</f>
        <v>36</v>
      </c>
      <c r="D142" s="10">
        <f>15-0</f>
        <v>15</v>
      </c>
      <c r="E142" s="10">
        <v>3</v>
      </c>
      <c r="F142" s="10">
        <v>0</v>
      </c>
      <c r="G142" s="10">
        <f>0+0+0</f>
        <v>0</v>
      </c>
      <c r="H142" s="10">
        <f>0+0+0</f>
        <v>0</v>
      </c>
      <c r="I142" s="10">
        <f t="shared" si="24"/>
        <v>18</v>
      </c>
      <c r="J142" s="8">
        <f>0+0+0</f>
        <v>0</v>
      </c>
    </row>
    <row r="143" spans="1:10" x14ac:dyDescent="0.15">
      <c r="A143" s="3" t="s">
        <v>12</v>
      </c>
      <c r="B143" s="8">
        <f t="shared" ref="B143:J143" si="25">SUM(B137:B142)</f>
        <v>1299</v>
      </c>
      <c r="C143" s="8">
        <f t="shared" si="25"/>
        <v>191123</v>
      </c>
      <c r="D143" s="8">
        <f t="shared" si="25"/>
        <v>150431</v>
      </c>
      <c r="E143" s="8">
        <f t="shared" si="25"/>
        <v>98708</v>
      </c>
      <c r="F143" s="8">
        <f t="shared" si="25"/>
        <v>2564</v>
      </c>
      <c r="G143" s="8">
        <f t="shared" si="25"/>
        <v>20202</v>
      </c>
      <c r="H143" s="8">
        <f t="shared" si="25"/>
        <v>23924</v>
      </c>
      <c r="I143" s="10">
        <f t="shared" si="25"/>
        <v>295829</v>
      </c>
      <c r="J143" s="8">
        <f t="shared" si="25"/>
        <v>3145</v>
      </c>
    </row>
    <row r="146" spans="1:10" x14ac:dyDescent="0.15">
      <c r="A146" s="2" t="s">
        <v>32</v>
      </c>
      <c r="I146" s="16"/>
    </row>
    <row r="147" spans="1:10" x14ac:dyDescent="0.15">
      <c r="A147" s="17" t="s">
        <v>6</v>
      </c>
      <c r="B147" s="18" t="s">
        <v>18</v>
      </c>
      <c r="C147" s="20" t="s">
        <v>28</v>
      </c>
      <c r="D147" s="23" t="s">
        <v>26</v>
      </c>
      <c r="E147" s="24"/>
      <c r="F147" s="24"/>
      <c r="G147" s="24"/>
      <c r="H147" s="24"/>
      <c r="I147" s="25"/>
      <c r="J147" s="21" t="s">
        <v>27</v>
      </c>
    </row>
    <row r="148" spans="1:10" x14ac:dyDescent="0.15">
      <c r="A148" s="17"/>
      <c r="B148" s="19"/>
      <c r="C148" s="17"/>
      <c r="D148" s="11" t="s">
        <v>15</v>
      </c>
      <c r="E148" s="11" t="s">
        <v>16</v>
      </c>
      <c r="F148" s="11" t="s">
        <v>17</v>
      </c>
      <c r="G148" s="11" t="s">
        <v>9</v>
      </c>
      <c r="H148" s="11" t="s">
        <v>19</v>
      </c>
      <c r="I148" s="13" t="s">
        <v>12</v>
      </c>
      <c r="J148" s="22"/>
    </row>
    <row r="149" spans="1:10" x14ac:dyDescent="0.15">
      <c r="A149" s="5" t="s">
        <v>13</v>
      </c>
      <c r="B149" s="8">
        <v>272</v>
      </c>
      <c r="C149" s="10">
        <v>78701</v>
      </c>
      <c r="D149" s="10">
        <v>62016</v>
      </c>
      <c r="E149" s="10">
        <v>39131</v>
      </c>
      <c r="F149" s="10">
        <v>838</v>
      </c>
      <c r="G149" s="10">
        <v>7645</v>
      </c>
      <c r="H149" s="10">
        <v>7466</v>
      </c>
      <c r="I149" s="10">
        <f t="shared" ref="I149:I154" si="26">SUM(D149:H149)</f>
        <v>117096</v>
      </c>
      <c r="J149" s="8">
        <v>1216</v>
      </c>
    </row>
    <row r="150" spans="1:10" x14ac:dyDescent="0.15">
      <c r="A150" s="5" t="s">
        <v>4</v>
      </c>
      <c r="B150" s="8">
        <v>265</v>
      </c>
      <c r="C150" s="10">
        <v>56581</v>
      </c>
      <c r="D150" s="10">
        <v>42666</v>
      </c>
      <c r="E150" s="10">
        <v>24099</v>
      </c>
      <c r="F150" s="10">
        <v>417</v>
      </c>
      <c r="G150" s="10">
        <v>4795</v>
      </c>
      <c r="H150" s="10">
        <v>7463</v>
      </c>
      <c r="I150" s="10">
        <f t="shared" si="26"/>
        <v>79440</v>
      </c>
      <c r="J150" s="8">
        <v>932</v>
      </c>
    </row>
    <row r="151" spans="1:10" x14ac:dyDescent="0.15">
      <c r="A151" s="5" t="s">
        <v>5</v>
      </c>
      <c r="B151" s="8">
        <v>273</v>
      </c>
      <c r="C151" s="10">
        <v>32780</v>
      </c>
      <c r="D151" s="10">
        <v>25999</v>
      </c>
      <c r="E151" s="10">
        <v>22512</v>
      </c>
      <c r="F151" s="10">
        <v>387</v>
      </c>
      <c r="G151" s="10">
        <v>3975</v>
      </c>
      <c r="H151" s="10">
        <v>4963</v>
      </c>
      <c r="I151" s="10">
        <f t="shared" si="26"/>
        <v>57836</v>
      </c>
      <c r="J151" s="8">
        <v>338</v>
      </c>
    </row>
    <row r="152" spans="1:10" x14ac:dyDescent="0.15">
      <c r="A152" s="5" t="s">
        <v>3</v>
      </c>
      <c r="B152" s="8">
        <v>280</v>
      </c>
      <c r="C152" s="10">
        <v>20507</v>
      </c>
      <c r="D152" s="10">
        <v>18301</v>
      </c>
      <c r="E152" s="10">
        <v>15710</v>
      </c>
      <c r="F152" s="10">
        <v>261</v>
      </c>
      <c r="G152" s="10">
        <v>1573</v>
      </c>
      <c r="H152" s="10">
        <v>3169</v>
      </c>
      <c r="I152" s="10">
        <f t="shared" si="26"/>
        <v>39014</v>
      </c>
      <c r="J152" s="8">
        <v>461</v>
      </c>
    </row>
    <row r="153" spans="1:10" x14ac:dyDescent="0.15">
      <c r="A153" s="5" t="s">
        <v>7</v>
      </c>
      <c r="B153" s="8">
        <v>274</v>
      </c>
      <c r="C153" s="10">
        <v>5036</v>
      </c>
      <c r="D153" s="10">
        <v>2517</v>
      </c>
      <c r="E153" s="10">
        <v>3845</v>
      </c>
      <c r="F153" s="10">
        <v>62</v>
      </c>
      <c r="G153" s="10">
        <v>498</v>
      </c>
      <c r="H153" s="10">
        <v>737</v>
      </c>
      <c r="I153" s="10">
        <f t="shared" si="26"/>
        <v>7659</v>
      </c>
      <c r="J153" s="8">
        <v>98</v>
      </c>
    </row>
    <row r="154" spans="1:10" x14ac:dyDescent="0.15">
      <c r="A154" s="4" t="s">
        <v>14</v>
      </c>
      <c r="B154" s="8"/>
      <c r="C154" s="10">
        <v>22</v>
      </c>
      <c r="D154" s="10">
        <v>10</v>
      </c>
      <c r="E154" s="10">
        <v>0</v>
      </c>
      <c r="F154" s="10">
        <v>0</v>
      </c>
      <c r="G154" s="10">
        <f>0+0+0</f>
        <v>0</v>
      </c>
      <c r="H154" s="10">
        <v>1</v>
      </c>
      <c r="I154" s="10">
        <f t="shared" si="26"/>
        <v>11</v>
      </c>
      <c r="J154" s="8"/>
    </row>
    <row r="155" spans="1:10" x14ac:dyDescent="0.15">
      <c r="A155" s="3" t="s">
        <v>12</v>
      </c>
      <c r="B155" s="8">
        <f t="shared" ref="B155:J155" si="27">SUM(B149:B154)</f>
        <v>1364</v>
      </c>
      <c r="C155" s="8">
        <f t="shared" si="27"/>
        <v>193627</v>
      </c>
      <c r="D155" s="8">
        <f t="shared" si="27"/>
        <v>151509</v>
      </c>
      <c r="E155" s="8">
        <f t="shared" si="27"/>
        <v>105297</v>
      </c>
      <c r="F155" s="8">
        <f t="shared" si="27"/>
        <v>1965</v>
      </c>
      <c r="G155" s="8">
        <f t="shared" si="27"/>
        <v>18486</v>
      </c>
      <c r="H155" s="8">
        <f t="shared" si="27"/>
        <v>23799</v>
      </c>
      <c r="I155" s="10">
        <f t="shared" si="27"/>
        <v>301056</v>
      </c>
      <c r="J155" s="8">
        <f t="shared" si="27"/>
        <v>3045</v>
      </c>
    </row>
    <row r="158" spans="1:10" x14ac:dyDescent="0.15">
      <c r="A158" s="2" t="s">
        <v>33</v>
      </c>
      <c r="I158" s="16"/>
    </row>
    <row r="159" spans="1:10" x14ac:dyDescent="0.15">
      <c r="A159" s="17" t="s">
        <v>6</v>
      </c>
      <c r="B159" s="18" t="s">
        <v>18</v>
      </c>
      <c r="C159" s="20" t="s">
        <v>28</v>
      </c>
      <c r="D159" s="23" t="s">
        <v>26</v>
      </c>
      <c r="E159" s="24"/>
      <c r="F159" s="24"/>
      <c r="G159" s="24"/>
      <c r="H159" s="24"/>
      <c r="I159" s="25"/>
      <c r="J159" s="21" t="s">
        <v>27</v>
      </c>
    </row>
    <row r="160" spans="1:10" x14ac:dyDescent="0.15">
      <c r="A160" s="17"/>
      <c r="B160" s="19"/>
      <c r="C160" s="17"/>
      <c r="D160" s="11" t="s">
        <v>15</v>
      </c>
      <c r="E160" s="11" t="s">
        <v>16</v>
      </c>
      <c r="F160" s="11" t="s">
        <v>17</v>
      </c>
      <c r="G160" s="11" t="s">
        <v>9</v>
      </c>
      <c r="H160" s="11" t="s">
        <v>19</v>
      </c>
      <c r="I160" s="13" t="s">
        <v>12</v>
      </c>
      <c r="J160" s="22"/>
    </row>
    <row r="161" spans="1:10" x14ac:dyDescent="0.15">
      <c r="A161" s="5" t="s">
        <v>13</v>
      </c>
      <c r="B161" s="8">
        <v>292</v>
      </c>
      <c r="C161" s="10">
        <v>81179</v>
      </c>
      <c r="D161" s="10">
        <v>61598</v>
      </c>
      <c r="E161" s="10">
        <v>36318</v>
      </c>
      <c r="F161" s="10">
        <v>1021</v>
      </c>
      <c r="G161" s="10">
        <v>6395</v>
      </c>
      <c r="H161" s="10">
        <v>7215</v>
      </c>
      <c r="I161" s="10">
        <f t="shared" ref="I161:I166" si="28">SUM(D161:H161)</f>
        <v>112547</v>
      </c>
      <c r="J161" s="8">
        <v>905</v>
      </c>
    </row>
    <row r="162" spans="1:10" x14ac:dyDescent="0.15">
      <c r="A162" s="5" t="s">
        <v>4</v>
      </c>
      <c r="B162" s="8">
        <v>289</v>
      </c>
      <c r="C162" s="10">
        <v>63651</v>
      </c>
      <c r="D162" s="10">
        <v>43268</v>
      </c>
      <c r="E162" s="10">
        <v>23662</v>
      </c>
      <c r="F162" s="10">
        <v>540</v>
      </c>
      <c r="G162" s="10">
        <v>3838</v>
      </c>
      <c r="H162" s="10">
        <v>7060</v>
      </c>
      <c r="I162" s="10">
        <f t="shared" si="28"/>
        <v>78368</v>
      </c>
      <c r="J162" s="8">
        <v>622</v>
      </c>
    </row>
    <row r="163" spans="1:10" x14ac:dyDescent="0.15">
      <c r="A163" s="5" t="s">
        <v>5</v>
      </c>
      <c r="B163" s="8">
        <v>294</v>
      </c>
      <c r="C163" s="10">
        <v>32655</v>
      </c>
      <c r="D163" s="10">
        <v>25470</v>
      </c>
      <c r="E163" s="10">
        <v>20792</v>
      </c>
      <c r="F163" s="10">
        <v>424</v>
      </c>
      <c r="G163" s="10">
        <v>3410</v>
      </c>
      <c r="H163" s="10">
        <v>4524</v>
      </c>
      <c r="I163" s="10">
        <f t="shared" si="28"/>
        <v>54620</v>
      </c>
      <c r="J163" s="8">
        <v>559</v>
      </c>
    </row>
    <row r="164" spans="1:10" x14ac:dyDescent="0.15">
      <c r="A164" s="5" t="s">
        <v>3</v>
      </c>
      <c r="B164" s="8">
        <v>294</v>
      </c>
      <c r="C164" s="10">
        <v>20044</v>
      </c>
      <c r="D164" s="10">
        <v>18035</v>
      </c>
      <c r="E164" s="10">
        <v>14510</v>
      </c>
      <c r="F164" s="10">
        <v>237</v>
      </c>
      <c r="G164" s="10">
        <v>1188</v>
      </c>
      <c r="H164" s="10">
        <v>3228</v>
      </c>
      <c r="I164" s="10">
        <f t="shared" si="28"/>
        <v>37198</v>
      </c>
      <c r="J164" s="8">
        <v>367</v>
      </c>
    </row>
    <row r="165" spans="1:10" x14ac:dyDescent="0.15">
      <c r="A165" s="5" t="s">
        <v>7</v>
      </c>
      <c r="B165" s="8">
        <v>252</v>
      </c>
      <c r="C165" s="10">
        <v>4787</v>
      </c>
      <c r="D165" s="10">
        <v>2482</v>
      </c>
      <c r="E165" s="10">
        <v>3554</v>
      </c>
      <c r="F165" s="10">
        <v>38</v>
      </c>
      <c r="G165" s="10">
        <v>481</v>
      </c>
      <c r="H165" s="10">
        <v>726</v>
      </c>
      <c r="I165" s="10">
        <f t="shared" si="28"/>
        <v>7281</v>
      </c>
      <c r="J165" s="8">
        <v>169</v>
      </c>
    </row>
    <row r="166" spans="1:10" x14ac:dyDescent="0.15">
      <c r="A166" s="4" t="s">
        <v>14</v>
      </c>
      <c r="B166" s="8"/>
      <c r="C166" s="10">
        <v>54</v>
      </c>
      <c r="D166" s="10">
        <v>23</v>
      </c>
      <c r="E166" s="10">
        <v>4</v>
      </c>
      <c r="F166" s="10">
        <v>0</v>
      </c>
      <c r="G166" s="10">
        <v>0</v>
      </c>
      <c r="H166" s="10">
        <v>0</v>
      </c>
      <c r="I166" s="10">
        <f t="shared" si="28"/>
        <v>27</v>
      </c>
      <c r="J166" s="8">
        <v>0</v>
      </c>
    </row>
    <row r="167" spans="1:10" x14ac:dyDescent="0.15">
      <c r="A167" s="3" t="s">
        <v>12</v>
      </c>
      <c r="B167" s="8">
        <f t="shared" ref="B167:J167" si="29">SUM(B161:B166)</f>
        <v>1421</v>
      </c>
      <c r="C167" s="8">
        <f t="shared" si="29"/>
        <v>202370</v>
      </c>
      <c r="D167" s="8">
        <f t="shared" si="29"/>
        <v>150876</v>
      </c>
      <c r="E167" s="8">
        <f t="shared" si="29"/>
        <v>98840</v>
      </c>
      <c r="F167" s="8">
        <f t="shared" si="29"/>
        <v>2260</v>
      </c>
      <c r="G167" s="8">
        <f t="shared" si="29"/>
        <v>15312</v>
      </c>
      <c r="H167" s="8">
        <f t="shared" si="29"/>
        <v>22753</v>
      </c>
      <c r="I167" s="10">
        <f t="shared" si="29"/>
        <v>290041</v>
      </c>
      <c r="J167" s="8">
        <f t="shared" si="29"/>
        <v>2622</v>
      </c>
    </row>
    <row r="170" spans="1:10" x14ac:dyDescent="0.15">
      <c r="A170" s="2" t="s">
        <v>34</v>
      </c>
      <c r="I170" s="16"/>
    </row>
    <row r="171" spans="1:10" x14ac:dyDescent="0.15">
      <c r="A171" s="17" t="s">
        <v>6</v>
      </c>
      <c r="B171" s="18" t="s">
        <v>18</v>
      </c>
      <c r="C171" s="20" t="s">
        <v>28</v>
      </c>
      <c r="D171" s="23" t="s">
        <v>26</v>
      </c>
      <c r="E171" s="24"/>
      <c r="F171" s="24"/>
      <c r="G171" s="24"/>
      <c r="H171" s="24"/>
      <c r="I171" s="25"/>
      <c r="J171" s="21" t="s">
        <v>27</v>
      </c>
    </row>
    <row r="172" spans="1:10" x14ac:dyDescent="0.15">
      <c r="A172" s="17"/>
      <c r="B172" s="19"/>
      <c r="C172" s="17"/>
      <c r="D172" s="11" t="s">
        <v>15</v>
      </c>
      <c r="E172" s="11" t="s">
        <v>16</v>
      </c>
      <c r="F172" s="11" t="s">
        <v>17</v>
      </c>
      <c r="G172" s="11" t="s">
        <v>9</v>
      </c>
      <c r="H172" s="11" t="s">
        <v>19</v>
      </c>
      <c r="I172" s="13" t="s">
        <v>12</v>
      </c>
      <c r="J172" s="22"/>
    </row>
    <row r="173" spans="1:10" x14ac:dyDescent="0.15">
      <c r="A173" s="5" t="s">
        <v>13</v>
      </c>
      <c r="B173" s="6">
        <v>284</v>
      </c>
      <c r="C173" s="9">
        <v>78652</v>
      </c>
      <c r="D173" s="9">
        <v>46165</v>
      </c>
      <c r="E173" s="9">
        <v>29354</v>
      </c>
      <c r="F173" s="9">
        <v>6900</v>
      </c>
      <c r="G173" s="9">
        <v>4953</v>
      </c>
      <c r="H173" s="9">
        <v>6231</v>
      </c>
      <c r="I173" s="9">
        <f t="shared" ref="I173:I178" si="30">SUM(D173:H173)</f>
        <v>93603</v>
      </c>
      <c r="J173" s="6">
        <v>1352</v>
      </c>
    </row>
    <row r="174" spans="1:10" x14ac:dyDescent="0.15">
      <c r="A174" s="5" t="s">
        <v>4</v>
      </c>
      <c r="B174" s="6">
        <v>279</v>
      </c>
      <c r="C174" s="9">
        <v>62585</v>
      </c>
      <c r="D174" s="9">
        <v>37906</v>
      </c>
      <c r="E174" s="9">
        <v>17704</v>
      </c>
      <c r="F174" s="9">
        <v>376</v>
      </c>
      <c r="G174" s="9">
        <v>2845</v>
      </c>
      <c r="H174" s="9">
        <v>5880</v>
      </c>
      <c r="I174" s="9">
        <f t="shared" si="30"/>
        <v>64711</v>
      </c>
      <c r="J174" s="6">
        <v>547</v>
      </c>
    </row>
    <row r="175" spans="1:10" x14ac:dyDescent="0.15">
      <c r="A175" s="5" t="s">
        <v>5</v>
      </c>
      <c r="B175" s="6">
        <v>284</v>
      </c>
      <c r="C175" s="9">
        <v>29488</v>
      </c>
      <c r="D175" s="9">
        <v>21235</v>
      </c>
      <c r="E175" s="9">
        <v>11843</v>
      </c>
      <c r="F175" s="9">
        <v>1016</v>
      </c>
      <c r="G175" s="9">
        <v>1872</v>
      </c>
      <c r="H175" s="9">
        <v>3468</v>
      </c>
      <c r="I175" s="9">
        <f t="shared" si="30"/>
        <v>39434</v>
      </c>
      <c r="J175" s="6">
        <v>422</v>
      </c>
    </row>
    <row r="176" spans="1:10" x14ac:dyDescent="0.15">
      <c r="A176" s="5" t="s">
        <v>3</v>
      </c>
      <c r="B176" s="6">
        <v>284</v>
      </c>
      <c r="C176" s="9">
        <v>21178</v>
      </c>
      <c r="D176" s="9">
        <v>12911</v>
      </c>
      <c r="E176" s="9">
        <v>9771</v>
      </c>
      <c r="F176" s="9">
        <v>1244</v>
      </c>
      <c r="G176" s="9">
        <v>1223</v>
      </c>
      <c r="H176" s="9">
        <v>2448</v>
      </c>
      <c r="I176" s="9">
        <f t="shared" si="30"/>
        <v>27597</v>
      </c>
      <c r="J176" s="6">
        <v>176</v>
      </c>
    </row>
    <row r="177" spans="1:10" x14ac:dyDescent="0.15">
      <c r="A177" s="5" t="s">
        <v>7</v>
      </c>
      <c r="B177" s="6">
        <v>282</v>
      </c>
      <c r="C177" s="9">
        <v>5163</v>
      </c>
      <c r="D177" s="9">
        <v>1982</v>
      </c>
      <c r="E177" s="9">
        <v>1573</v>
      </c>
      <c r="F177" s="9">
        <v>39</v>
      </c>
      <c r="G177" s="9">
        <v>385</v>
      </c>
      <c r="H177" s="9">
        <v>427</v>
      </c>
      <c r="I177" s="9">
        <f t="shared" si="30"/>
        <v>4406</v>
      </c>
      <c r="J177" s="6">
        <v>220</v>
      </c>
    </row>
    <row r="178" spans="1:10" x14ac:dyDescent="0.15">
      <c r="A178" s="4" t="s">
        <v>14</v>
      </c>
      <c r="B178" s="6"/>
      <c r="C178" s="9">
        <v>52</v>
      </c>
      <c r="D178" s="9">
        <v>20</v>
      </c>
      <c r="E178" s="9">
        <v>6</v>
      </c>
      <c r="F178" s="9">
        <v>0</v>
      </c>
      <c r="G178" s="9">
        <v>0</v>
      </c>
      <c r="H178" s="9">
        <v>0</v>
      </c>
      <c r="I178" s="9">
        <f t="shared" si="30"/>
        <v>26</v>
      </c>
      <c r="J178" s="6">
        <v>0</v>
      </c>
    </row>
    <row r="179" spans="1:10" x14ac:dyDescent="0.15">
      <c r="A179" s="3" t="s">
        <v>12</v>
      </c>
      <c r="B179" s="6">
        <f t="shared" ref="B179:J179" si="31">SUM(B173:B178)</f>
        <v>1413</v>
      </c>
      <c r="C179" s="6">
        <f t="shared" si="31"/>
        <v>197118</v>
      </c>
      <c r="D179" s="6">
        <f t="shared" si="31"/>
        <v>120219</v>
      </c>
      <c r="E179" s="6">
        <f t="shared" si="31"/>
        <v>70251</v>
      </c>
      <c r="F179" s="6">
        <f t="shared" si="31"/>
        <v>9575</v>
      </c>
      <c r="G179" s="6">
        <f t="shared" si="31"/>
        <v>11278</v>
      </c>
      <c r="H179" s="6">
        <f t="shared" si="31"/>
        <v>18454</v>
      </c>
      <c r="I179" s="9">
        <f t="shared" si="31"/>
        <v>229777</v>
      </c>
      <c r="J179" s="6">
        <f t="shared" si="31"/>
        <v>2717</v>
      </c>
    </row>
    <row r="182" spans="1:10" x14ac:dyDescent="0.15">
      <c r="A182" s="2" t="s">
        <v>35</v>
      </c>
      <c r="I182" s="16"/>
    </row>
    <row r="183" spans="1:10" x14ac:dyDescent="0.15">
      <c r="A183" s="17" t="s">
        <v>6</v>
      </c>
      <c r="B183" s="18" t="s">
        <v>18</v>
      </c>
      <c r="C183" s="20" t="s">
        <v>28</v>
      </c>
      <c r="D183" s="23" t="s">
        <v>26</v>
      </c>
      <c r="E183" s="24"/>
      <c r="F183" s="24"/>
      <c r="G183" s="24"/>
      <c r="H183" s="24"/>
      <c r="I183" s="25"/>
      <c r="J183" s="21" t="s">
        <v>27</v>
      </c>
    </row>
    <row r="184" spans="1:10" x14ac:dyDescent="0.15">
      <c r="A184" s="17"/>
      <c r="B184" s="19"/>
      <c r="C184" s="17"/>
      <c r="D184" s="11" t="s">
        <v>15</v>
      </c>
      <c r="E184" s="11" t="s">
        <v>16</v>
      </c>
      <c r="F184" s="11" t="s">
        <v>17</v>
      </c>
      <c r="G184" s="11" t="s">
        <v>9</v>
      </c>
      <c r="H184" s="11" t="s">
        <v>19</v>
      </c>
      <c r="I184" s="13" t="s">
        <v>12</v>
      </c>
      <c r="J184" s="22"/>
    </row>
    <row r="185" spans="1:10" x14ac:dyDescent="0.15">
      <c r="A185" s="5" t="s">
        <v>13</v>
      </c>
      <c r="B185" s="6">
        <v>296</v>
      </c>
      <c r="C185" s="9">
        <v>65697</v>
      </c>
      <c r="D185" s="9">
        <v>54881</v>
      </c>
      <c r="E185" s="9">
        <v>40514</v>
      </c>
      <c r="F185" s="9">
        <v>776</v>
      </c>
      <c r="G185" s="9">
        <v>4653</v>
      </c>
      <c r="H185" s="9">
        <v>6795</v>
      </c>
      <c r="I185" s="9">
        <f t="shared" ref="I185:I190" si="32">SUM(D185:H185)</f>
        <v>107619</v>
      </c>
      <c r="J185" s="6">
        <v>1235</v>
      </c>
    </row>
    <row r="186" spans="1:10" x14ac:dyDescent="0.15">
      <c r="A186" s="5" t="s">
        <v>4</v>
      </c>
      <c r="B186" s="6">
        <v>289</v>
      </c>
      <c r="C186" s="9">
        <v>62723</v>
      </c>
      <c r="D186" s="9">
        <v>40076</v>
      </c>
      <c r="E186" s="9">
        <v>19563</v>
      </c>
      <c r="F186" s="9">
        <v>336</v>
      </c>
      <c r="G186" s="9">
        <v>2692</v>
      </c>
      <c r="H186" s="9">
        <v>6176</v>
      </c>
      <c r="I186" s="9">
        <f t="shared" si="32"/>
        <v>68843</v>
      </c>
      <c r="J186" s="6">
        <v>339</v>
      </c>
    </row>
    <row r="187" spans="1:10" x14ac:dyDescent="0.15">
      <c r="A187" s="5" t="s">
        <v>5</v>
      </c>
      <c r="B187" s="6">
        <v>299</v>
      </c>
      <c r="C187" s="9">
        <v>28600</v>
      </c>
      <c r="D187" s="9">
        <v>22639</v>
      </c>
      <c r="E187" s="9">
        <v>11717</v>
      </c>
      <c r="F187" s="9">
        <v>371</v>
      </c>
      <c r="G187" s="9">
        <v>1906</v>
      </c>
      <c r="H187" s="9">
        <v>3974</v>
      </c>
      <c r="I187" s="9">
        <f t="shared" si="32"/>
        <v>40607</v>
      </c>
      <c r="J187" s="6">
        <v>379</v>
      </c>
    </row>
    <row r="188" spans="1:10" x14ac:dyDescent="0.15">
      <c r="A188" s="5" t="s">
        <v>3</v>
      </c>
      <c r="B188" s="6">
        <v>299</v>
      </c>
      <c r="C188" s="9">
        <v>18631</v>
      </c>
      <c r="D188" s="9">
        <v>14957</v>
      </c>
      <c r="E188" s="9">
        <v>8477</v>
      </c>
      <c r="F188" s="9">
        <v>236</v>
      </c>
      <c r="G188" s="9">
        <v>1156</v>
      </c>
      <c r="H188" s="9">
        <v>2349</v>
      </c>
      <c r="I188" s="9">
        <f t="shared" si="32"/>
        <v>27175</v>
      </c>
      <c r="J188" s="6">
        <v>157</v>
      </c>
    </row>
    <row r="189" spans="1:10" x14ac:dyDescent="0.15">
      <c r="A189" s="5" t="s">
        <v>7</v>
      </c>
      <c r="B189" s="6">
        <v>290</v>
      </c>
      <c r="C189" s="9">
        <v>5618</v>
      </c>
      <c r="D189" s="9">
        <v>2115</v>
      </c>
      <c r="E189" s="9">
        <v>2244</v>
      </c>
      <c r="F189" s="9">
        <v>93</v>
      </c>
      <c r="G189" s="9">
        <v>463</v>
      </c>
      <c r="H189" s="9">
        <v>477</v>
      </c>
      <c r="I189" s="9">
        <f t="shared" si="32"/>
        <v>5392</v>
      </c>
      <c r="J189" s="6">
        <v>236</v>
      </c>
    </row>
    <row r="190" spans="1:10" x14ac:dyDescent="0.15">
      <c r="A190" s="4" t="s">
        <v>14</v>
      </c>
      <c r="B190" s="6"/>
      <c r="C190" s="9">
        <v>144</v>
      </c>
      <c r="D190" s="9">
        <v>54</v>
      </c>
      <c r="E190" s="9">
        <v>18</v>
      </c>
      <c r="F190" s="9">
        <v>0</v>
      </c>
      <c r="G190" s="9">
        <v>0</v>
      </c>
      <c r="H190" s="9">
        <v>0</v>
      </c>
      <c r="I190" s="9">
        <f t="shared" si="32"/>
        <v>72</v>
      </c>
      <c r="J190" s="6">
        <v>0</v>
      </c>
    </row>
    <row r="191" spans="1:10" x14ac:dyDescent="0.15">
      <c r="A191" s="3" t="s">
        <v>12</v>
      </c>
      <c r="B191" s="6">
        <f t="shared" ref="B191:J191" si="33">SUM(B185:B190)</f>
        <v>1473</v>
      </c>
      <c r="C191" s="6">
        <f t="shared" si="33"/>
        <v>181413</v>
      </c>
      <c r="D191" s="6">
        <f t="shared" si="33"/>
        <v>134722</v>
      </c>
      <c r="E191" s="6">
        <f t="shared" si="33"/>
        <v>82533</v>
      </c>
      <c r="F191" s="6">
        <f t="shared" si="33"/>
        <v>1812</v>
      </c>
      <c r="G191" s="6">
        <f t="shared" si="33"/>
        <v>10870</v>
      </c>
      <c r="H191" s="6">
        <f t="shared" si="33"/>
        <v>19771</v>
      </c>
      <c r="I191" s="9">
        <f t="shared" si="33"/>
        <v>249708</v>
      </c>
      <c r="J191" s="6">
        <f t="shared" si="33"/>
        <v>2346</v>
      </c>
    </row>
  </sheetData>
  <mergeCells count="85">
    <mergeCell ref="A24:A25"/>
    <mergeCell ref="B24:B25"/>
    <mergeCell ref="C24:C25"/>
    <mergeCell ref="J24:J25"/>
    <mergeCell ref="A35:A36"/>
    <mergeCell ref="B35:B36"/>
    <mergeCell ref="C35:C36"/>
    <mergeCell ref="D24:I24"/>
    <mergeCell ref="D35:I35"/>
    <mergeCell ref="A2:A3"/>
    <mergeCell ref="B2:B3"/>
    <mergeCell ref="C2:C3"/>
    <mergeCell ref="J2:J3"/>
    <mergeCell ref="A13:A14"/>
    <mergeCell ref="B13:B14"/>
    <mergeCell ref="C13:C14"/>
    <mergeCell ref="J13:J14"/>
    <mergeCell ref="D2:I2"/>
    <mergeCell ref="D13:I13"/>
    <mergeCell ref="J35:J36"/>
    <mergeCell ref="A46:A47"/>
    <mergeCell ref="B46:B47"/>
    <mergeCell ref="C46:C47"/>
    <mergeCell ref="J46:J47"/>
    <mergeCell ref="D46:I46"/>
    <mergeCell ref="A57:A58"/>
    <mergeCell ref="B57:B58"/>
    <mergeCell ref="C57:C58"/>
    <mergeCell ref="J57:J58"/>
    <mergeCell ref="A68:A69"/>
    <mergeCell ref="B68:B69"/>
    <mergeCell ref="C68:C69"/>
    <mergeCell ref="J68:J69"/>
    <mergeCell ref="D57:I57"/>
    <mergeCell ref="D68:I68"/>
    <mergeCell ref="A79:A80"/>
    <mergeCell ref="B79:B80"/>
    <mergeCell ref="C79:C80"/>
    <mergeCell ref="J79:J80"/>
    <mergeCell ref="A90:A91"/>
    <mergeCell ref="B90:B91"/>
    <mergeCell ref="C90:C91"/>
    <mergeCell ref="J90:J91"/>
    <mergeCell ref="D79:I79"/>
    <mergeCell ref="D90:I90"/>
    <mergeCell ref="A101:A102"/>
    <mergeCell ref="B101:B102"/>
    <mergeCell ref="C101:C102"/>
    <mergeCell ref="J101:J102"/>
    <mergeCell ref="A112:A113"/>
    <mergeCell ref="B112:B113"/>
    <mergeCell ref="C112:C113"/>
    <mergeCell ref="J112:J113"/>
    <mergeCell ref="D112:I112"/>
    <mergeCell ref="D101:I101"/>
    <mergeCell ref="A123:A124"/>
    <mergeCell ref="B123:B124"/>
    <mergeCell ref="C123:C124"/>
    <mergeCell ref="J123:J124"/>
    <mergeCell ref="A135:A136"/>
    <mergeCell ref="B135:B136"/>
    <mergeCell ref="C135:C136"/>
    <mergeCell ref="J135:J136"/>
    <mergeCell ref="D123:I123"/>
    <mergeCell ref="D135:I135"/>
    <mergeCell ref="A147:A148"/>
    <mergeCell ref="B147:B148"/>
    <mergeCell ref="C147:C148"/>
    <mergeCell ref="J147:J148"/>
    <mergeCell ref="A159:A160"/>
    <mergeCell ref="B159:B160"/>
    <mergeCell ref="C159:C160"/>
    <mergeCell ref="J159:J160"/>
    <mergeCell ref="D147:I147"/>
    <mergeCell ref="D159:I159"/>
    <mergeCell ref="A171:A172"/>
    <mergeCell ref="B171:B172"/>
    <mergeCell ref="C171:C172"/>
    <mergeCell ref="J171:J172"/>
    <mergeCell ref="A183:A184"/>
    <mergeCell ref="B183:B184"/>
    <mergeCell ref="C183:C184"/>
    <mergeCell ref="D183:I183"/>
    <mergeCell ref="J183:J184"/>
    <mergeCell ref="D171:I171"/>
  </mergeCells>
  <phoneticPr fontId="1"/>
  <pageMargins left="0.70866141732283472" right="0.51181102362204722" top="0.74803149606299213" bottom="0.39370078740157483" header="0.47244094488188981" footer="0.23622047244094491"/>
  <pageSetup paperSize="9" orientation="portrait" r:id="rId1"/>
  <headerFooter>
    <oddHeader>&amp;L図書館の利用状況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年度別利用状況</vt:lpstr>
      <vt:lpstr>年度別利用状況!Print_Area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2006-09-13T11:12:02Z</dcterms:created>
  <dcterms:modified xsi:type="dcterms:W3CDTF">2025-09-05T04:33:51Z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2025-08-22T03:00:30Z</vt:filetime>
  </property>
</Properties>
</file>