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70"/>
  </bookViews>
  <sheets>
    <sheet name="主要死因別死亡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7" i="1" l="1"/>
  <c r="E446" i="1"/>
  <c r="C445" i="1"/>
  <c r="E444" i="1"/>
  <c r="C443" i="1"/>
  <c r="C441" i="1"/>
  <c r="E440" i="1"/>
  <c r="C439" i="1"/>
  <c r="C437" i="1"/>
  <c r="E436" i="1"/>
  <c r="C403" i="1"/>
  <c r="C401" i="1"/>
  <c r="C399" i="1"/>
  <c r="E398" i="1"/>
  <c r="C397" i="1"/>
  <c r="E396" i="1"/>
  <c r="C395" i="1"/>
  <c r="E394" i="1"/>
  <c r="C393" i="1"/>
  <c r="E392" i="1"/>
  <c r="G388" i="1"/>
  <c r="F388" i="1"/>
  <c r="E388" i="1"/>
  <c r="D388" i="1"/>
  <c r="G386" i="1"/>
  <c r="F386" i="1"/>
  <c r="E386" i="1"/>
  <c r="D386" i="1"/>
  <c r="G384" i="1"/>
  <c r="F384" i="1"/>
  <c r="E384" i="1"/>
  <c r="D384" i="1"/>
  <c r="G382" i="1"/>
  <c r="F382" i="1"/>
  <c r="E382" i="1"/>
  <c r="D382" i="1"/>
  <c r="G380" i="1"/>
  <c r="F380" i="1"/>
  <c r="E380" i="1"/>
  <c r="D380" i="1"/>
  <c r="C379" i="1"/>
  <c r="G378" i="1"/>
  <c r="F378" i="1"/>
  <c r="E378" i="1"/>
  <c r="D378" i="1"/>
  <c r="C377" i="1"/>
  <c r="G376" i="1"/>
  <c r="F376" i="1"/>
  <c r="E376" i="1"/>
  <c r="D376" i="1"/>
  <c r="C375" i="1"/>
  <c r="G374" i="1"/>
  <c r="F374" i="1"/>
  <c r="E374" i="1"/>
  <c r="D374" i="1"/>
  <c r="C373" i="1"/>
  <c r="G372" i="1"/>
  <c r="F372" i="1"/>
  <c r="E372" i="1"/>
  <c r="D372" i="1"/>
  <c r="C371" i="1"/>
  <c r="G370" i="1"/>
  <c r="F370" i="1"/>
  <c r="E370" i="1"/>
  <c r="D370" i="1"/>
  <c r="C369" i="1"/>
  <c r="G368" i="1"/>
  <c r="F368" i="1"/>
  <c r="E368" i="1"/>
  <c r="D368" i="1"/>
  <c r="C367" i="1"/>
  <c r="G366" i="1"/>
  <c r="F366" i="1"/>
  <c r="E366" i="1"/>
  <c r="D366" i="1"/>
  <c r="C365" i="1"/>
  <c r="G364" i="1"/>
  <c r="F364" i="1"/>
  <c r="E364" i="1"/>
  <c r="D364" i="1"/>
  <c r="G362" i="1"/>
  <c r="F362" i="1"/>
  <c r="E362" i="1"/>
  <c r="D362" i="1"/>
  <c r="G360" i="1"/>
  <c r="F360" i="1"/>
  <c r="E360" i="1"/>
  <c r="D360" i="1"/>
  <c r="G358" i="1"/>
  <c r="F358" i="1"/>
  <c r="E358" i="1"/>
  <c r="D358" i="1"/>
  <c r="G356" i="1"/>
  <c r="F356" i="1"/>
  <c r="E356" i="1"/>
  <c r="D356" i="1"/>
  <c r="G354" i="1"/>
  <c r="F354" i="1"/>
  <c r="E354" i="1"/>
  <c r="D354" i="1"/>
  <c r="G352" i="1"/>
  <c r="F352" i="1"/>
  <c r="E352" i="1"/>
  <c r="D352" i="1"/>
  <c r="G350" i="1"/>
  <c r="F350" i="1"/>
  <c r="E350" i="1"/>
  <c r="D350" i="1"/>
  <c r="G348" i="1"/>
  <c r="F348" i="1"/>
  <c r="E348" i="1"/>
  <c r="D348" i="1"/>
  <c r="G346" i="1"/>
  <c r="F346" i="1"/>
  <c r="E346" i="1"/>
  <c r="D346" i="1"/>
  <c r="G344" i="1"/>
  <c r="F344" i="1"/>
  <c r="E344" i="1"/>
  <c r="D344" i="1"/>
  <c r="C344" i="1"/>
  <c r="G342" i="1"/>
  <c r="F342" i="1"/>
  <c r="E342" i="1"/>
  <c r="D342" i="1"/>
  <c r="C342" i="1"/>
  <c r="G340" i="1"/>
  <c r="F340" i="1"/>
  <c r="E340" i="1"/>
  <c r="D340" i="1"/>
  <c r="C340" i="1"/>
  <c r="G338" i="1"/>
  <c r="F338" i="1"/>
  <c r="E338" i="1"/>
  <c r="D338" i="1"/>
  <c r="C338" i="1"/>
  <c r="G336" i="1"/>
  <c r="F336" i="1"/>
  <c r="E336" i="1"/>
  <c r="D336" i="1"/>
  <c r="C336" i="1"/>
  <c r="G334" i="1"/>
  <c r="F334" i="1"/>
  <c r="E334" i="1"/>
  <c r="D334" i="1"/>
  <c r="C334" i="1"/>
  <c r="K327" i="1"/>
  <c r="J327" i="1"/>
  <c r="I327" i="1"/>
  <c r="H327" i="1"/>
  <c r="G327" i="1"/>
  <c r="F327" i="1"/>
  <c r="E327" i="1"/>
  <c r="D327" i="1"/>
  <c r="K325" i="1"/>
  <c r="J325" i="1"/>
  <c r="I325" i="1"/>
  <c r="H325" i="1"/>
  <c r="G325" i="1"/>
  <c r="F325" i="1"/>
  <c r="E325" i="1"/>
  <c r="D325" i="1"/>
  <c r="K323" i="1"/>
  <c r="J323" i="1"/>
  <c r="I323" i="1"/>
  <c r="H323" i="1"/>
  <c r="G323" i="1"/>
  <c r="F323" i="1"/>
  <c r="E323" i="1"/>
  <c r="D323" i="1"/>
  <c r="K321" i="1"/>
  <c r="J321" i="1"/>
  <c r="I321" i="1"/>
  <c r="H321" i="1"/>
  <c r="G321" i="1"/>
  <c r="F321" i="1"/>
  <c r="E321" i="1"/>
  <c r="D321" i="1"/>
  <c r="K319" i="1"/>
  <c r="J319" i="1"/>
  <c r="I319" i="1"/>
  <c r="H319" i="1"/>
  <c r="G319" i="1"/>
  <c r="F319" i="1"/>
  <c r="E319" i="1"/>
  <c r="D319" i="1"/>
  <c r="C318" i="1"/>
  <c r="K317" i="1"/>
  <c r="J317" i="1"/>
  <c r="I317" i="1"/>
  <c r="H317" i="1"/>
  <c r="G317" i="1"/>
  <c r="F317" i="1"/>
  <c r="E317" i="1"/>
  <c r="D317" i="1"/>
  <c r="C316" i="1"/>
  <c r="K315" i="1"/>
  <c r="J315" i="1"/>
  <c r="I315" i="1"/>
  <c r="H315" i="1"/>
  <c r="G315" i="1"/>
  <c r="F315" i="1"/>
  <c r="E315" i="1"/>
  <c r="D315" i="1"/>
  <c r="C314" i="1"/>
  <c r="K313" i="1"/>
  <c r="J313" i="1"/>
  <c r="I313" i="1"/>
  <c r="H313" i="1"/>
  <c r="G313" i="1"/>
  <c r="F313" i="1"/>
  <c r="E313" i="1"/>
  <c r="D313" i="1"/>
  <c r="C312" i="1"/>
  <c r="K311" i="1"/>
  <c r="J311" i="1"/>
  <c r="I311" i="1"/>
  <c r="H311" i="1"/>
  <c r="G311" i="1"/>
  <c r="F311" i="1"/>
  <c r="E311" i="1"/>
  <c r="D311" i="1"/>
  <c r="C310" i="1"/>
  <c r="K309" i="1"/>
  <c r="J309" i="1"/>
  <c r="I309" i="1"/>
  <c r="H309" i="1"/>
  <c r="G309" i="1"/>
  <c r="F309" i="1"/>
  <c r="E309" i="1"/>
  <c r="D309" i="1"/>
  <c r="C308" i="1"/>
  <c r="K307" i="1"/>
  <c r="J307" i="1"/>
  <c r="I307" i="1"/>
  <c r="H307" i="1"/>
  <c r="G307" i="1"/>
  <c r="F307" i="1"/>
  <c r="E307" i="1"/>
  <c r="D307" i="1"/>
  <c r="C306" i="1"/>
  <c r="K305" i="1"/>
  <c r="J305" i="1"/>
  <c r="I305" i="1"/>
  <c r="H305" i="1"/>
  <c r="G305" i="1"/>
  <c r="F305" i="1"/>
  <c r="E305" i="1"/>
  <c r="D305" i="1"/>
  <c r="C304" i="1"/>
  <c r="K303" i="1"/>
  <c r="J303" i="1"/>
  <c r="I303" i="1"/>
  <c r="H303" i="1"/>
  <c r="G303" i="1"/>
  <c r="F303" i="1"/>
  <c r="E303" i="1"/>
  <c r="D303" i="1"/>
  <c r="K301" i="1"/>
  <c r="J301" i="1"/>
  <c r="I301" i="1"/>
  <c r="H301" i="1"/>
  <c r="G301" i="1"/>
  <c r="F301" i="1"/>
  <c r="E301" i="1"/>
  <c r="D301" i="1"/>
  <c r="K299" i="1"/>
  <c r="J299" i="1"/>
  <c r="I299" i="1"/>
  <c r="H299" i="1"/>
  <c r="G299" i="1"/>
  <c r="F299" i="1"/>
  <c r="E299" i="1"/>
  <c r="D299" i="1"/>
  <c r="K297" i="1"/>
  <c r="J297" i="1"/>
  <c r="I297" i="1"/>
  <c r="H297" i="1"/>
  <c r="G297" i="1"/>
  <c r="F297" i="1"/>
  <c r="E297" i="1"/>
  <c r="D297" i="1"/>
  <c r="K295" i="1"/>
  <c r="J295" i="1"/>
  <c r="I295" i="1"/>
  <c r="H295" i="1"/>
  <c r="G295" i="1"/>
  <c r="F295" i="1"/>
  <c r="E295" i="1"/>
  <c r="D295" i="1"/>
  <c r="K293" i="1"/>
  <c r="J293" i="1"/>
  <c r="I293" i="1"/>
  <c r="H293" i="1"/>
  <c r="G293" i="1"/>
  <c r="F293" i="1"/>
  <c r="E293" i="1"/>
  <c r="D293" i="1"/>
  <c r="K291" i="1"/>
  <c r="J291" i="1"/>
  <c r="I291" i="1"/>
  <c r="H291" i="1"/>
  <c r="G291" i="1"/>
  <c r="F291" i="1"/>
  <c r="E291" i="1"/>
  <c r="D291" i="1"/>
  <c r="K289" i="1"/>
  <c r="J289" i="1"/>
  <c r="I289" i="1"/>
  <c r="H289" i="1"/>
  <c r="G289" i="1"/>
  <c r="F289" i="1"/>
  <c r="E289" i="1"/>
  <c r="D289" i="1"/>
  <c r="K287" i="1"/>
  <c r="J287" i="1"/>
  <c r="I287" i="1"/>
  <c r="H287" i="1"/>
  <c r="G287" i="1"/>
  <c r="F287" i="1"/>
  <c r="E287" i="1"/>
  <c r="D287" i="1"/>
  <c r="K285" i="1"/>
  <c r="J285" i="1"/>
  <c r="I285" i="1"/>
  <c r="H285" i="1"/>
  <c r="G285" i="1"/>
  <c r="F285" i="1"/>
  <c r="E285" i="1"/>
  <c r="D285" i="1"/>
  <c r="K283" i="1"/>
  <c r="J283" i="1"/>
  <c r="I283" i="1"/>
  <c r="H283" i="1"/>
  <c r="G283" i="1"/>
  <c r="F283" i="1"/>
  <c r="E283" i="1"/>
  <c r="D283" i="1"/>
  <c r="C283" i="1"/>
  <c r="K281" i="1"/>
  <c r="J281" i="1"/>
  <c r="I281" i="1"/>
  <c r="H281" i="1"/>
  <c r="G281" i="1"/>
  <c r="F281" i="1"/>
  <c r="E281" i="1"/>
  <c r="D281" i="1"/>
  <c r="C281" i="1"/>
  <c r="K279" i="1"/>
  <c r="J279" i="1"/>
  <c r="I279" i="1"/>
  <c r="H279" i="1"/>
  <c r="G279" i="1"/>
  <c r="F279" i="1"/>
  <c r="E279" i="1"/>
  <c r="D279" i="1"/>
  <c r="C279" i="1"/>
  <c r="K277" i="1"/>
  <c r="J277" i="1"/>
  <c r="I277" i="1"/>
  <c r="H277" i="1"/>
  <c r="G277" i="1"/>
  <c r="F277" i="1"/>
  <c r="E277" i="1"/>
  <c r="D277" i="1"/>
  <c r="C277" i="1"/>
  <c r="K275" i="1"/>
  <c r="J275" i="1"/>
  <c r="I275" i="1"/>
  <c r="H275" i="1"/>
  <c r="G275" i="1"/>
  <c r="F275" i="1"/>
  <c r="E275" i="1"/>
  <c r="D275" i="1"/>
  <c r="C275" i="1"/>
  <c r="K273" i="1"/>
  <c r="J273" i="1"/>
  <c r="I273" i="1"/>
  <c r="H273" i="1"/>
  <c r="G273" i="1"/>
  <c r="F273" i="1"/>
  <c r="E273" i="1"/>
  <c r="D273" i="1"/>
  <c r="C273" i="1"/>
  <c r="H266" i="1"/>
  <c r="G266" i="1"/>
  <c r="F266" i="1"/>
  <c r="E266" i="1"/>
  <c r="D266" i="1"/>
  <c r="H264" i="1"/>
  <c r="G264" i="1"/>
  <c r="F264" i="1"/>
  <c r="E264" i="1"/>
  <c r="D264" i="1"/>
  <c r="H262" i="1"/>
  <c r="G262" i="1"/>
  <c r="F262" i="1"/>
  <c r="E262" i="1"/>
  <c r="D262" i="1"/>
  <c r="H260" i="1"/>
  <c r="G260" i="1"/>
  <c r="F260" i="1"/>
  <c r="E260" i="1"/>
  <c r="D260" i="1"/>
  <c r="H258" i="1"/>
  <c r="G258" i="1"/>
  <c r="F258" i="1"/>
  <c r="E258" i="1"/>
  <c r="D258" i="1"/>
  <c r="C257" i="1"/>
  <c r="H256" i="1"/>
  <c r="G256" i="1"/>
  <c r="F256" i="1"/>
  <c r="E256" i="1"/>
  <c r="D256" i="1"/>
  <c r="C255" i="1"/>
  <c r="H254" i="1"/>
  <c r="G254" i="1"/>
  <c r="F254" i="1"/>
  <c r="E254" i="1"/>
  <c r="D254" i="1"/>
  <c r="C253" i="1"/>
  <c r="H252" i="1"/>
  <c r="G252" i="1"/>
  <c r="F252" i="1"/>
  <c r="E252" i="1"/>
  <c r="D252" i="1"/>
  <c r="C251" i="1"/>
  <c r="H250" i="1"/>
  <c r="G250" i="1"/>
  <c r="F250" i="1"/>
  <c r="E250" i="1"/>
  <c r="D250" i="1"/>
  <c r="C249" i="1"/>
  <c r="H248" i="1"/>
  <c r="G248" i="1"/>
  <c r="F248" i="1"/>
  <c r="E248" i="1"/>
  <c r="D248" i="1"/>
  <c r="C247" i="1"/>
  <c r="H246" i="1"/>
  <c r="G246" i="1"/>
  <c r="F246" i="1"/>
  <c r="E246" i="1"/>
  <c r="D246" i="1"/>
  <c r="C245" i="1"/>
  <c r="H244" i="1"/>
  <c r="G244" i="1"/>
  <c r="F244" i="1"/>
  <c r="E244" i="1"/>
  <c r="D244" i="1"/>
  <c r="C243" i="1"/>
  <c r="H242" i="1"/>
  <c r="G242" i="1"/>
  <c r="F242" i="1"/>
  <c r="E242" i="1"/>
  <c r="D242" i="1"/>
  <c r="H240" i="1"/>
  <c r="G240" i="1"/>
  <c r="F240" i="1"/>
  <c r="E240" i="1"/>
  <c r="D240" i="1"/>
  <c r="H238" i="1"/>
  <c r="G238" i="1"/>
  <c r="F238" i="1"/>
  <c r="E238" i="1"/>
  <c r="D238" i="1"/>
  <c r="H236" i="1"/>
  <c r="G236" i="1"/>
  <c r="F236" i="1"/>
  <c r="E236" i="1"/>
  <c r="D236" i="1"/>
  <c r="H234" i="1"/>
  <c r="G234" i="1"/>
  <c r="F234" i="1"/>
  <c r="E234" i="1"/>
  <c r="D234" i="1"/>
  <c r="H232" i="1"/>
  <c r="G232" i="1"/>
  <c r="F232" i="1"/>
  <c r="E232" i="1"/>
  <c r="D232" i="1"/>
  <c r="H230" i="1"/>
  <c r="G230" i="1"/>
  <c r="F230" i="1"/>
  <c r="E230" i="1"/>
  <c r="D230" i="1"/>
  <c r="H228" i="1"/>
  <c r="G228" i="1"/>
  <c r="F228" i="1"/>
  <c r="E228" i="1"/>
  <c r="D228" i="1"/>
  <c r="H226" i="1"/>
  <c r="G226" i="1"/>
  <c r="F226" i="1"/>
  <c r="E226" i="1"/>
  <c r="D226" i="1"/>
  <c r="H224" i="1"/>
  <c r="G224" i="1"/>
  <c r="F224" i="1"/>
  <c r="E224" i="1"/>
  <c r="D224" i="1"/>
  <c r="H222" i="1"/>
  <c r="G222" i="1"/>
  <c r="F222" i="1"/>
  <c r="E222" i="1"/>
  <c r="D222" i="1"/>
  <c r="C222" i="1"/>
  <c r="H220" i="1"/>
  <c r="G220" i="1"/>
  <c r="F220" i="1"/>
  <c r="E220" i="1"/>
  <c r="D220" i="1"/>
  <c r="C220" i="1"/>
  <c r="H218" i="1"/>
  <c r="G218" i="1"/>
  <c r="F218" i="1"/>
  <c r="E218" i="1"/>
  <c r="D218" i="1"/>
  <c r="C218" i="1"/>
  <c r="H216" i="1"/>
  <c r="G216" i="1"/>
  <c r="F216" i="1"/>
  <c r="E216" i="1"/>
  <c r="D216" i="1"/>
  <c r="C216" i="1"/>
  <c r="H214" i="1"/>
  <c r="G214" i="1"/>
  <c r="F214" i="1"/>
  <c r="E214" i="1"/>
  <c r="D214" i="1"/>
  <c r="C214" i="1"/>
  <c r="H212" i="1"/>
  <c r="G212" i="1"/>
  <c r="F212" i="1"/>
  <c r="E212" i="1"/>
  <c r="D212" i="1"/>
  <c r="C212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2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0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6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4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2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E143" i="1"/>
  <c r="D143" i="1"/>
  <c r="E141" i="1"/>
  <c r="D141" i="1"/>
  <c r="E139" i="1"/>
  <c r="D139" i="1"/>
  <c r="E138" i="1"/>
  <c r="E137" i="1"/>
  <c r="D137" i="1"/>
  <c r="E136" i="1"/>
  <c r="E135" i="1"/>
  <c r="D135" i="1"/>
  <c r="E134" i="1"/>
  <c r="E133" i="1"/>
  <c r="D133" i="1"/>
  <c r="E132" i="1"/>
  <c r="E131" i="1"/>
  <c r="D131" i="1"/>
  <c r="C130" i="1"/>
  <c r="E129" i="1"/>
  <c r="D129" i="1"/>
  <c r="C128" i="1"/>
  <c r="E127" i="1"/>
  <c r="D127" i="1"/>
  <c r="C126" i="1"/>
  <c r="E125" i="1"/>
  <c r="D125" i="1"/>
  <c r="C124" i="1"/>
  <c r="E123" i="1"/>
  <c r="D123" i="1"/>
  <c r="C122" i="1"/>
  <c r="E121" i="1"/>
  <c r="D121" i="1"/>
  <c r="C120" i="1"/>
  <c r="E119" i="1"/>
  <c r="D119" i="1"/>
  <c r="E117" i="1"/>
  <c r="D117" i="1"/>
  <c r="E115" i="1"/>
  <c r="D115" i="1"/>
  <c r="E113" i="1"/>
  <c r="D113" i="1"/>
  <c r="E111" i="1"/>
  <c r="D111" i="1"/>
  <c r="E109" i="1"/>
  <c r="D109" i="1"/>
  <c r="E107" i="1"/>
  <c r="D107" i="1"/>
  <c r="E105" i="1"/>
  <c r="D105" i="1"/>
  <c r="E103" i="1"/>
  <c r="D103" i="1"/>
  <c r="E101" i="1"/>
  <c r="D101" i="1"/>
  <c r="E99" i="1"/>
  <c r="D99" i="1"/>
  <c r="C99" i="1"/>
  <c r="C98" i="1"/>
  <c r="E97" i="1"/>
  <c r="D97" i="1"/>
  <c r="C97" i="1"/>
  <c r="C96" i="1"/>
  <c r="E95" i="1"/>
  <c r="D95" i="1"/>
  <c r="C95" i="1"/>
  <c r="E93" i="1"/>
  <c r="D93" i="1"/>
  <c r="C93" i="1"/>
  <c r="E91" i="1"/>
  <c r="D91" i="1"/>
  <c r="C91" i="1"/>
  <c r="E89" i="1"/>
  <c r="D89" i="1"/>
  <c r="C89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M13" i="1"/>
  <c r="M12" i="1"/>
</calcChain>
</file>

<file path=xl/sharedStrings.xml><?xml version="1.0" encoding="utf-8"?>
<sst xmlns="http://schemas.openxmlformats.org/spreadsheetml/2006/main" count="618" uniqueCount="138">
  <si>
    <t>主要死因別死亡者数</t>
  </si>
  <si>
    <t>症状、徴候及び異常臨床所見で他に分類されないもの</t>
  </si>
  <si>
    <t>　　　　死因</t>
  </si>
  <si>
    <t>筋骨格系・結合組織の疾患</t>
  </si>
  <si>
    <t>実数</t>
  </si>
  <si>
    <t>（人）</t>
  </si>
  <si>
    <t>　死亡者総数</t>
  </si>
  <si>
    <t>悪性
新生物</t>
  </si>
  <si>
    <t>その他</t>
  </si>
  <si>
    <t>肺炎</t>
  </si>
  <si>
    <t>心疾患（高血圧性を除く）</t>
  </si>
  <si>
    <t>心疾患の細分類　富山県との比較</t>
  </si>
  <si>
    <t>慢性閉塞
性肺疾患</t>
  </si>
  <si>
    <t>平成２６年</t>
  </si>
  <si>
    <t>脳血管
疾患</t>
  </si>
  <si>
    <t>平成２４年</t>
  </si>
  <si>
    <t>不慮の
事故</t>
  </si>
  <si>
    <t>（人、％）</t>
  </si>
  <si>
    <t>老衰</t>
  </si>
  <si>
    <t>新生物</t>
  </si>
  <si>
    <t>高血圧
性疾患</t>
  </si>
  <si>
    <t>全ての死因分類　富山県との比較</t>
  </si>
  <si>
    <t>　　　　　年次</t>
  </si>
  <si>
    <t>平成２０年</t>
  </si>
  <si>
    <t>平成２１年</t>
  </si>
  <si>
    <t>くも膜下出血</t>
  </si>
  <si>
    <t>平成２３年</t>
  </si>
  <si>
    <t>血液及び造血器の疾患</t>
  </si>
  <si>
    <t>平成２２年</t>
  </si>
  <si>
    <t>精神及び行動の障害</t>
  </si>
  <si>
    <t>平成２５年</t>
  </si>
  <si>
    <t>その他の心疾患</t>
  </si>
  <si>
    <t>平成２７年</t>
  </si>
  <si>
    <t>平成２９年</t>
  </si>
  <si>
    <t>富山県</t>
  </si>
  <si>
    <t>その他のリンパ組織</t>
  </si>
  <si>
    <t>平成２８年</t>
  </si>
  <si>
    <t>先天奇形及び染色体異常</t>
  </si>
  <si>
    <t>平成３０年</t>
  </si>
  <si>
    <t>　　　　　　　死因</t>
  </si>
  <si>
    <t>Ｈ２６</t>
  </si>
  <si>
    <t>注：　死亡率算出の基礎人口は、国勢調査結果及び総務省統計局推計による日本人人口を用いた。</t>
  </si>
  <si>
    <t>　　　　　死因</t>
  </si>
  <si>
    <t>Ｈ２２</t>
  </si>
  <si>
    <t>中枢神経系</t>
  </si>
  <si>
    <t>感染症及び寄生虫症</t>
  </si>
  <si>
    <t>周産期に発生した病態</t>
  </si>
  <si>
    <t>子宮の悪性新生物</t>
  </si>
  <si>
    <t>内分泌、栄養及び代謝疾患</t>
  </si>
  <si>
    <t>　死亡者総数に対する割合</t>
  </si>
  <si>
    <t>Ｈ２４</t>
  </si>
  <si>
    <t>Ｈ２７</t>
  </si>
  <si>
    <t>神経系の疾患</t>
  </si>
  <si>
    <t>耳及び乳様突起の疾患</t>
  </si>
  <si>
    <t>循環器系の疾患</t>
  </si>
  <si>
    <t>呼吸器系の疾患</t>
  </si>
  <si>
    <t>消化器系の疾患</t>
  </si>
  <si>
    <t>傷病及び死亡の外因</t>
  </si>
  <si>
    <t>皮膚及び皮下組織の疾患</t>
  </si>
  <si>
    <t>腎尿路性器系の疾患</t>
  </si>
  <si>
    <t>南砺市で死亡割合の高い新生物の細分類　富山県との比較</t>
  </si>
  <si>
    <t>妊娠、分娩及び産じょく</t>
  </si>
  <si>
    <t>Ｈ２９</t>
  </si>
  <si>
    <t>南砺市</t>
  </si>
  <si>
    <t>Ｈ２０</t>
  </si>
  <si>
    <t>　　　　　　　　死因</t>
  </si>
  <si>
    <t>Ｈ２１</t>
  </si>
  <si>
    <t>Ｈ２３</t>
  </si>
  <si>
    <t>Ｈ２５</t>
  </si>
  <si>
    <t>Ｈ２８</t>
  </si>
  <si>
    <t>Ｈ３０</t>
  </si>
  <si>
    <t>悪性新生物</t>
  </si>
  <si>
    <t>その他の新生物</t>
  </si>
  <si>
    <t>年次</t>
  </si>
  <si>
    <t>　新生物総数に対する割合</t>
  </si>
  <si>
    <t>悪性新生物の細分類　富山県との比較</t>
  </si>
  <si>
    <t>口唇、口腔及び咽頭</t>
  </si>
  <si>
    <t>食道の悪性新生物</t>
  </si>
  <si>
    <t>胃の悪性新生物</t>
  </si>
  <si>
    <t>結腸の悪性新生物</t>
  </si>
  <si>
    <t>直腸Ｓ状結腸移行部</t>
  </si>
  <si>
    <t>　脳血管疾患に対する割合</t>
  </si>
  <si>
    <t>眼及び
付属器の
疾患</t>
    <rPh sb="0" eb="1">
      <t>メ</t>
    </rPh>
    <phoneticPr fontId="2"/>
  </si>
  <si>
    <t>肝及び肝内胆管</t>
  </si>
  <si>
    <t>胆のう及び他の胆道</t>
  </si>
  <si>
    <t>膵の悪性新生物</t>
  </si>
  <si>
    <t>気管、気管支及び肺</t>
  </si>
  <si>
    <t>皮膚の悪性新生物</t>
  </si>
  <si>
    <t>乳房の悪性新生物</t>
  </si>
  <si>
    <t>卵巣の悪性新生物</t>
  </si>
  <si>
    <t>前立腺の悪性新生物</t>
  </si>
  <si>
    <t>膀胱の悪性新生物</t>
  </si>
  <si>
    <t>慢性非リウマチ性心</t>
  </si>
  <si>
    <t>悪性リンパ腫</t>
  </si>
  <si>
    <t>白血病</t>
  </si>
  <si>
    <t>その他の悪性新生物</t>
  </si>
  <si>
    <t>　悪性新生物総数に対する割合</t>
  </si>
  <si>
    <t>南砺市で死亡割合の高い循環器系の疾患の細分類　富山県との比較</t>
  </si>
  <si>
    <t>　　　　　　死因</t>
  </si>
  <si>
    <t>高血圧性疾患</t>
  </si>
  <si>
    <t>心疾患</t>
  </si>
  <si>
    <t>脳血管疾患</t>
  </si>
  <si>
    <t>大動脈瘤及び解離</t>
  </si>
  <si>
    <t>その他の循環器系の疾患</t>
  </si>
  <si>
    <t>　循環器系疾患に対する割合</t>
  </si>
  <si>
    <t>　　　死因</t>
  </si>
  <si>
    <t>慢性リウマチ性心疾</t>
  </si>
  <si>
    <t>急性心筋梗塞</t>
  </si>
  <si>
    <t>その他の虚血性心疾</t>
  </si>
  <si>
    <t>心筋症</t>
  </si>
  <si>
    <t>不整脈及び伝道障害</t>
  </si>
  <si>
    <t>心不全</t>
  </si>
  <si>
    <t>　心疾患に対する割合</t>
  </si>
  <si>
    <t>脳血管疾患の細分類　富山県との比較</t>
  </si>
  <si>
    <t>脳内出血</t>
  </si>
  <si>
    <t>脳梗塞</t>
  </si>
  <si>
    <t>その他の脳血管疾患</t>
  </si>
  <si>
    <t>自殺</t>
  </si>
  <si>
    <t>　　　　年次</t>
  </si>
  <si>
    <t>人口</t>
  </si>
  <si>
    <t>人口：１０月１日現在の日本人人口。ただし、国勢調査実施年は国勢調査人口。</t>
  </si>
  <si>
    <r>
      <rPr>
        <sz val="11"/>
        <rFont val="ＭＳ ゴシック"/>
        <family val="3"/>
        <charset val="128"/>
      </rPr>
      <t>資料：各年の人口動態統計</t>
    </r>
    <r>
      <rPr>
        <sz val="11"/>
        <rFont val="ＭＳ Ｐ明朝"/>
        <family val="1"/>
        <charset val="128"/>
      </rPr>
      <t>(</t>
    </r>
    <r>
      <rPr>
        <sz val="11"/>
        <rFont val="ＭＳ ゴシック"/>
        <family val="3"/>
        <charset val="128"/>
      </rPr>
      <t>富山県厚生部医務課発行</t>
    </r>
    <r>
      <rPr>
        <sz val="11"/>
        <rFont val="ＭＳ Ｐ明朝"/>
        <family val="1"/>
        <charset val="128"/>
      </rPr>
      <t>)</t>
    </r>
    <r>
      <rPr>
        <sz val="11"/>
        <rFont val="ＭＳ ゴシック"/>
        <family val="3"/>
        <charset val="128"/>
      </rPr>
      <t>より</t>
    </r>
  </si>
  <si>
    <t>令和３年</t>
  </si>
  <si>
    <t>R０3</t>
  </si>
  <si>
    <t>Ｒ０3</t>
  </si>
  <si>
    <t>令和４年</t>
  </si>
  <si>
    <t>Ｒ０３</t>
  </si>
  <si>
    <r>
      <t xml:space="preserve">死亡率
</t>
    </r>
    <r>
      <rPr>
        <sz val="10"/>
        <rFont val="ＭＳ Ｐ明朝"/>
        <family val="1"/>
        <charset val="128"/>
      </rPr>
      <t>(</t>
    </r>
    <r>
      <rPr>
        <sz val="10"/>
        <rFont val="DejaVu Sans"/>
      </rPr>
      <t>人口</t>
    </r>
    <r>
      <rPr>
        <sz val="10"/>
        <rFont val="ＭＳ Ｐ明朝"/>
        <family val="1"/>
        <charset val="128"/>
      </rPr>
      <t>10</t>
    </r>
    <r>
      <rPr>
        <sz val="10"/>
        <rFont val="DejaVu Sans"/>
      </rPr>
      <t>万人対</t>
    </r>
    <r>
      <rPr>
        <sz val="10"/>
        <rFont val="ＭＳ Ｐ明朝"/>
        <family val="1"/>
        <charset val="128"/>
      </rPr>
      <t>)</t>
    </r>
  </si>
  <si>
    <r>
      <t>心疾患</t>
    </r>
    <r>
      <rPr>
        <sz val="11"/>
        <rFont val="ＭＳ Ｐ明朝"/>
        <family val="1"/>
        <charset val="128"/>
      </rPr>
      <t>(</t>
    </r>
    <r>
      <rPr>
        <sz val="11"/>
        <rFont val="DejaVu Sans"/>
      </rPr>
      <t>高血圧性を除く）</t>
    </r>
  </si>
  <si>
    <r>
      <t>死亡率（人口</t>
    </r>
    <r>
      <rPr>
        <sz val="10"/>
        <rFont val="ＭＳ Ｐ明朝"/>
        <family val="1"/>
        <charset val="128"/>
      </rPr>
      <t>10</t>
    </r>
    <r>
      <rPr>
        <sz val="10"/>
        <rFont val="DejaVu Sans"/>
      </rPr>
      <t>万対）</t>
    </r>
  </si>
  <si>
    <t>令和２年</t>
  </si>
  <si>
    <t>R０4</t>
  </si>
  <si>
    <t>R０2</t>
  </si>
  <si>
    <t>Ｒ０2</t>
  </si>
  <si>
    <t>Ｒ０4</t>
  </si>
  <si>
    <t>Ｒ０２</t>
  </si>
  <si>
    <t>Ｒ０４</t>
  </si>
  <si>
    <t>咽頭の悪性新生物</t>
    <rPh sb="0" eb="2">
      <t>イントウ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</si>
</sst>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_);[Red]\(0\)"/>
    <numFmt numFmtId="178" formatCode="#,##0_ "/>
    <numFmt numFmtId="179" formatCode="#,##0.0_ "/>
    <numFmt numFmtId="180" formatCode="0_ "/>
    <numFmt numFmtId="181" formatCode="0.0_ "/>
  </numFmts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1"/>
      <name val="ＭＳ Ｐ明朝"/>
      <family val="1"/>
    </font>
    <font>
      <b/>
      <sz val="12"/>
      <name val="DejaVu Sans"/>
      <family val="2"/>
    </font>
    <font>
      <sz val="11"/>
      <name val="DejaVu Sans"/>
      <family val="2"/>
    </font>
    <font>
      <sz val="11"/>
      <name val="ＭＳ ゴシック"/>
      <family val="3"/>
    </font>
    <font>
      <b/>
      <sz val="12"/>
      <name val="ＭＳ Ｐ明朝"/>
      <family val="1"/>
    </font>
    <font>
      <b/>
      <sz val="11"/>
      <name val="DejaVu Sans"/>
      <family val="2"/>
    </font>
    <font>
      <b/>
      <sz val="10"/>
      <name val="DejaVu Sans"/>
      <family val="2"/>
    </font>
    <font>
      <sz val="10"/>
      <name val="DejaVu Sans"/>
      <family val="2"/>
    </font>
    <font>
      <sz val="10"/>
      <name val="ＭＳ Ｐ明朝"/>
      <family val="1"/>
    </font>
    <font>
      <sz val="10.5"/>
      <name val="ＭＳ Ｐ明朝"/>
      <family val="1"/>
    </font>
    <font>
      <b/>
      <i/>
      <sz val="11"/>
      <name val="ＭＳ Ｐ明朝"/>
      <family val="1"/>
    </font>
    <font>
      <b/>
      <sz val="11"/>
      <name val="ＭＳ Ｐ明朝"/>
      <family val="1"/>
    </font>
    <font>
      <sz val="8"/>
      <name val="DejaVu Sans"/>
      <family val="2"/>
    </font>
    <font>
      <sz val="14"/>
      <name val="ＭＳ Ｐ明朝"/>
      <family val="1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DejaVu Sans"/>
    </font>
    <font>
      <sz val="11"/>
      <name val="DejaVu Sans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ashed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ashed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ashed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dashed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ashed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dashed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dashed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dashed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9" fillId="0" borderId="19" xfId="0" applyFont="1" applyBorder="1" applyAlignment="1"/>
    <xf numFmtId="0" fontId="9" fillId="0" borderId="20" xfId="0" applyFont="1" applyBorder="1" applyAlignment="1">
      <alignment horizontal="right" vertical="center"/>
    </xf>
    <xf numFmtId="0" fontId="6" fillId="0" borderId="21" xfId="0" applyFont="1" applyBorder="1" applyAlignment="1"/>
    <xf numFmtId="0" fontId="6" fillId="0" borderId="2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9" fillId="0" borderId="23" xfId="0" applyFont="1" applyBorder="1" applyAlignment="1"/>
    <xf numFmtId="0" fontId="9" fillId="0" borderId="20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9" fillId="0" borderId="20" xfId="0" applyFont="1" applyBorder="1" applyAlignment="1"/>
    <xf numFmtId="0" fontId="6" fillId="0" borderId="20" xfId="0" applyFont="1" applyBorder="1" applyAlignment="1"/>
    <xf numFmtId="0" fontId="6" fillId="0" borderId="22" xfId="0" applyFont="1" applyBorder="1" applyAlignment="1"/>
    <xf numFmtId="0" fontId="6" fillId="0" borderId="24" xfId="0" applyFont="1" applyBorder="1" applyAlignment="1"/>
    <xf numFmtId="0" fontId="9" fillId="0" borderId="27" xfId="0" applyFont="1" applyBorder="1" applyAlignment="1"/>
    <xf numFmtId="0" fontId="6" fillId="0" borderId="25" xfId="0" applyFont="1" applyBorder="1" applyAlignment="1"/>
    <xf numFmtId="0" fontId="3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10" fillId="0" borderId="20" xfId="0" applyFont="1" applyBorder="1" applyAlignment="1">
      <alignment shrinkToFit="1"/>
    </xf>
    <xf numFmtId="0" fontId="11" fillId="0" borderId="22" xfId="0" applyFont="1" applyBorder="1" applyAlignment="1"/>
    <xf numFmtId="0" fontId="11" fillId="0" borderId="20" xfId="0" applyFont="1" applyBorder="1" applyAlignment="1"/>
    <xf numFmtId="0" fontId="11" fillId="0" borderId="24" xfId="0" applyFont="1" applyBorder="1" applyAlignment="1"/>
    <xf numFmtId="0" fontId="11" fillId="0" borderId="25" xfId="0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>
      <alignment vertical="center"/>
    </xf>
    <xf numFmtId="0" fontId="9" fillId="0" borderId="20" xfId="0" applyFont="1" applyBorder="1" applyAlignment="1">
      <alignment shrinkToFit="1"/>
    </xf>
    <xf numFmtId="0" fontId="3" fillId="0" borderId="0" xfId="0" applyFont="1" applyBorder="1" applyAlignment="1"/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9" fillId="0" borderId="34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6" xfId="0" applyFont="1" applyBorder="1" applyAlignment="1">
      <alignment horizontal="center" vertical="center" wrapText="1"/>
    </xf>
    <xf numFmtId="177" fontId="3" fillId="0" borderId="37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2" borderId="37" xfId="0" applyNumberFormat="1" applyFont="1" applyFill="1" applyBorder="1">
      <alignment vertical="center"/>
    </xf>
    <xf numFmtId="177" fontId="3" fillId="2" borderId="31" xfId="0" applyNumberFormat="1" applyFont="1" applyFill="1" applyBorder="1">
      <alignment vertical="center"/>
    </xf>
    <xf numFmtId="177" fontId="3" fillId="2" borderId="38" xfId="0" applyNumberFormat="1" applyFont="1" applyFill="1" applyBorder="1">
      <alignment vertical="center"/>
    </xf>
    <xf numFmtId="177" fontId="3" fillId="2" borderId="39" xfId="0" applyNumberFormat="1" applyFont="1" applyFill="1" applyBorder="1">
      <alignment vertical="center"/>
    </xf>
    <xf numFmtId="178" fontId="4" fillId="0" borderId="41" xfId="0" applyNumberFormat="1" applyFont="1" applyBorder="1" applyAlignment="1"/>
    <xf numFmtId="179" fontId="4" fillId="0" borderId="42" xfId="0" applyNumberFormat="1" applyFont="1" applyBorder="1" applyAlignment="1"/>
    <xf numFmtId="178" fontId="3" fillId="0" borderId="43" xfId="0" applyNumberFormat="1" applyFont="1" applyBorder="1" applyAlignment="1"/>
    <xf numFmtId="179" fontId="3" fillId="0" borderId="44" xfId="0" applyNumberFormat="1" applyFont="1" applyBorder="1" applyAlignment="1"/>
    <xf numFmtId="179" fontId="3" fillId="0" borderId="42" xfId="0" applyNumberFormat="1" applyFont="1" applyBorder="1" applyAlignment="1"/>
    <xf numFmtId="178" fontId="4" fillId="0" borderId="45" xfId="0" applyNumberFormat="1" applyFont="1" applyBorder="1" applyAlignment="1"/>
    <xf numFmtId="179" fontId="4" fillId="0" borderId="46" xfId="0" applyNumberFormat="1" applyFont="1" applyBorder="1" applyAlignment="1"/>
    <xf numFmtId="178" fontId="3" fillId="0" borderId="45" xfId="0" applyNumberFormat="1" applyFont="1" applyBorder="1" applyAlignment="1"/>
    <xf numFmtId="179" fontId="3" fillId="0" borderId="47" xfId="0" applyNumberFormat="1" applyFont="1" applyBorder="1" applyAlignment="1"/>
    <xf numFmtId="179" fontId="3" fillId="0" borderId="48" xfId="0" applyNumberFormat="1" applyFont="1" applyBorder="1" applyAlignment="1"/>
    <xf numFmtId="179" fontId="3" fillId="0" borderId="0" xfId="0" applyNumberFormat="1" applyFont="1" applyBorder="1" applyAlignment="1"/>
    <xf numFmtId="178" fontId="4" fillId="0" borderId="19" xfId="0" applyNumberFormat="1" applyFont="1" applyBorder="1" applyAlignment="1"/>
    <xf numFmtId="179" fontId="4" fillId="0" borderId="20" xfId="0" applyNumberFormat="1" applyFont="1" applyBorder="1" applyAlignment="1"/>
    <xf numFmtId="178" fontId="3" fillId="0" borderId="21" xfId="0" applyNumberFormat="1" applyFont="1" applyBorder="1" applyAlignment="1"/>
    <xf numFmtId="179" fontId="3" fillId="0" borderId="20" xfId="0" applyNumberFormat="1" applyFont="1" applyBorder="1" applyAlignment="1"/>
    <xf numFmtId="179" fontId="3" fillId="0" borderId="22" xfId="0" applyNumberFormat="1" applyFont="1" applyBorder="1" applyAlignment="1"/>
    <xf numFmtId="178" fontId="4" fillId="0" borderId="23" xfId="0" applyNumberFormat="1" applyFont="1" applyBorder="1" applyAlignment="1"/>
    <xf numFmtId="179" fontId="3" fillId="0" borderId="24" xfId="0" applyNumberFormat="1" applyFont="1" applyBorder="1" applyAlignment="1"/>
    <xf numFmtId="178" fontId="4" fillId="0" borderId="27" xfId="0" applyNumberFormat="1" applyFont="1" applyBorder="1" applyAlignment="1"/>
    <xf numFmtId="179" fontId="3" fillId="0" borderId="25" xfId="0" applyNumberFormat="1" applyFont="1" applyBorder="1" applyAlignment="1"/>
    <xf numFmtId="178" fontId="4" fillId="0" borderId="49" xfId="0" applyNumberFormat="1" applyFont="1" applyBorder="1" applyAlignment="1"/>
    <xf numFmtId="179" fontId="4" fillId="0" borderId="22" xfId="0" applyNumberFormat="1" applyFont="1" applyBorder="1" applyAlignment="1"/>
    <xf numFmtId="178" fontId="4" fillId="0" borderId="50" xfId="0" applyNumberFormat="1" applyFont="1" applyBorder="1" applyAlignment="1"/>
    <xf numFmtId="179" fontId="4" fillId="0" borderId="24" xfId="0" applyNumberFormat="1" applyFont="1" applyBorder="1" applyAlignment="1"/>
    <xf numFmtId="179" fontId="4" fillId="0" borderId="25" xfId="0" applyNumberFormat="1" applyFont="1" applyBorder="1" applyAlignment="1"/>
    <xf numFmtId="179" fontId="3" fillId="0" borderId="51" xfId="0" applyNumberFormat="1" applyFont="1" applyBorder="1" applyAlignment="1"/>
    <xf numFmtId="178" fontId="4" fillId="0" borderId="52" xfId="0" applyNumberFormat="1" applyFont="1" applyBorder="1" applyAlignment="1"/>
    <xf numFmtId="179" fontId="4" fillId="0" borderId="51" xfId="0" applyNumberFormat="1" applyFont="1" applyBorder="1" applyAlignment="1"/>
    <xf numFmtId="178" fontId="3" fillId="0" borderId="53" xfId="0" applyNumberFormat="1" applyFont="1" applyBorder="1" applyAlignment="1"/>
    <xf numFmtId="179" fontId="3" fillId="0" borderId="54" xfId="0" applyNumberFormat="1" applyFont="1" applyBorder="1" applyAlignment="1"/>
    <xf numFmtId="178" fontId="4" fillId="0" borderId="55" xfId="0" applyNumberFormat="1" applyFont="1" applyBorder="1" applyAlignme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56" xfId="0" applyFont="1" applyBorder="1" applyAlignment="1">
      <alignment horizontal="center" vertical="center"/>
    </xf>
    <xf numFmtId="180" fontId="4" fillId="0" borderId="30" xfId="0" applyNumberFormat="1" applyFont="1" applyBorder="1">
      <alignment vertical="center"/>
    </xf>
    <xf numFmtId="181" fontId="4" fillId="0" borderId="31" xfId="0" applyNumberFormat="1" applyFont="1" applyBorder="1">
      <alignment vertical="center"/>
    </xf>
    <xf numFmtId="180" fontId="3" fillId="0" borderId="32" xfId="0" applyNumberFormat="1" applyFont="1" applyBorder="1">
      <alignment vertical="center"/>
    </xf>
    <xf numFmtId="181" fontId="3" fillId="0" borderId="31" xfId="0" applyNumberFormat="1" applyFont="1" applyBorder="1">
      <alignment vertical="center"/>
    </xf>
    <xf numFmtId="181" fontId="3" fillId="0" borderId="33" xfId="0" applyNumberFormat="1" applyFont="1" applyBorder="1">
      <alignment vertical="center"/>
    </xf>
    <xf numFmtId="180" fontId="4" fillId="0" borderId="34" xfId="0" applyNumberFormat="1" applyFont="1" applyBorder="1">
      <alignment vertical="center"/>
    </xf>
    <xf numFmtId="181" fontId="3" fillId="0" borderId="57" xfId="0" applyNumberFormat="1" applyFont="1" applyBorder="1">
      <alignment vertical="center"/>
    </xf>
    <xf numFmtId="181" fontId="3" fillId="0" borderId="39" xfId="0" applyNumberFormat="1" applyFont="1" applyBorder="1">
      <alignment vertical="center"/>
    </xf>
    <xf numFmtId="181" fontId="3" fillId="0" borderId="0" xfId="0" applyNumberFormat="1" applyFont="1" applyBorder="1">
      <alignment vertical="center"/>
    </xf>
    <xf numFmtId="0" fontId="11" fillId="0" borderId="58" xfId="0" applyFont="1" applyBorder="1" applyAlignment="1">
      <alignment horizontal="center" vertical="center" wrapText="1"/>
    </xf>
    <xf numFmtId="176" fontId="3" fillId="0" borderId="59" xfId="1" applyFont="1" applyBorder="1" applyAlignment="1" applyProtection="1">
      <alignment vertical="center"/>
    </xf>
    <xf numFmtId="176" fontId="3" fillId="0" borderId="60" xfId="1" applyFont="1" applyBorder="1" applyAlignment="1" applyProtection="1">
      <alignment vertical="center"/>
    </xf>
    <xf numFmtId="176" fontId="3" fillId="2" borderId="59" xfId="1" applyFont="1" applyFill="1" applyBorder="1" applyAlignment="1" applyProtection="1">
      <alignment vertical="center"/>
    </xf>
    <xf numFmtId="176" fontId="3" fillId="2" borderId="60" xfId="1" applyFont="1" applyFill="1" applyBorder="1" applyAlignment="1" applyProtection="1">
      <alignment vertical="center"/>
    </xf>
    <xf numFmtId="176" fontId="3" fillId="2" borderId="61" xfId="1" applyFont="1" applyFill="1" applyBorder="1" applyAlignment="1" applyProtection="1">
      <alignment vertical="center"/>
    </xf>
    <xf numFmtId="176" fontId="3" fillId="2" borderId="62" xfId="1" applyFont="1" applyFill="1" applyBorder="1" applyAlignment="1" applyProtection="1">
      <alignment vertical="center"/>
    </xf>
    <xf numFmtId="178" fontId="3" fillId="0" borderId="0" xfId="0" applyNumberFormat="1" applyFont="1">
      <alignment vertical="center"/>
    </xf>
    <xf numFmtId="178" fontId="4" fillId="0" borderId="67" xfId="0" applyNumberFormat="1" applyFont="1" applyBorder="1" applyAlignment="1"/>
    <xf numFmtId="179" fontId="4" fillId="0" borderId="31" xfId="0" applyNumberFormat="1" applyFont="1" applyBorder="1" applyAlignment="1"/>
    <xf numFmtId="179" fontId="3" fillId="0" borderId="31" xfId="0" applyNumberFormat="1" applyFont="1" applyBorder="1" applyAlignment="1"/>
    <xf numFmtId="179" fontId="3" fillId="0" borderId="33" xfId="0" applyNumberFormat="1" applyFont="1" applyBorder="1" applyAlignment="1"/>
    <xf numFmtId="178" fontId="4" fillId="0" borderId="0" xfId="0" applyNumberFormat="1" applyFont="1" applyBorder="1" applyAlignment="1"/>
    <xf numFmtId="179" fontId="3" fillId="0" borderId="57" xfId="0" applyNumberFormat="1" applyFont="1" applyBorder="1" applyAlignment="1"/>
    <xf numFmtId="179" fontId="3" fillId="0" borderId="39" xfId="0" applyNumberFormat="1" applyFont="1" applyBorder="1" applyAlignment="1"/>
    <xf numFmtId="179" fontId="4" fillId="0" borderId="68" xfId="0" applyNumberFormat="1" applyFont="1" applyBorder="1" applyAlignment="1"/>
    <xf numFmtId="0" fontId="6" fillId="0" borderId="69" xfId="0" applyFont="1" applyBorder="1" applyAlignment="1">
      <alignment horizontal="center" vertical="center" wrapText="1"/>
    </xf>
    <xf numFmtId="176" fontId="4" fillId="0" borderId="70" xfId="1" applyFont="1" applyBorder="1" applyAlignment="1" applyProtection="1">
      <alignment vertical="center"/>
    </xf>
    <xf numFmtId="0" fontId="4" fillId="0" borderId="71" xfId="0" applyFont="1" applyBorder="1">
      <alignment vertical="center"/>
    </xf>
    <xf numFmtId="176" fontId="13" fillId="0" borderId="72" xfId="1" applyFont="1" applyBorder="1" applyAlignment="1" applyProtection="1">
      <alignment vertical="center"/>
    </xf>
    <xf numFmtId="0" fontId="3" fillId="0" borderId="71" xfId="0" applyFont="1" applyBorder="1">
      <alignment vertical="center"/>
    </xf>
    <xf numFmtId="0" fontId="3" fillId="0" borderId="73" xfId="0" applyFont="1" applyBorder="1">
      <alignment vertical="center"/>
    </xf>
    <xf numFmtId="176" fontId="4" fillId="0" borderId="74" xfId="1" applyFont="1" applyBorder="1" applyAlignment="1" applyProtection="1">
      <alignment vertical="center"/>
    </xf>
    <xf numFmtId="0" fontId="14" fillId="0" borderId="71" xfId="0" applyFont="1" applyBorder="1">
      <alignment vertical="center"/>
    </xf>
    <xf numFmtId="0" fontId="3" fillId="0" borderId="75" xfId="0" applyFont="1" applyBorder="1">
      <alignment vertical="center"/>
    </xf>
    <xf numFmtId="176" fontId="15" fillId="0" borderId="74" xfId="1" applyFont="1" applyBorder="1" applyAlignment="1" applyProtection="1">
      <alignment vertical="center"/>
    </xf>
    <xf numFmtId="0" fontId="3" fillId="0" borderId="76" xfId="0" applyFont="1" applyBorder="1">
      <alignment vertical="center"/>
    </xf>
    <xf numFmtId="0" fontId="3" fillId="0" borderId="0" xfId="0" applyFont="1" applyBorder="1">
      <alignment vertical="center"/>
    </xf>
    <xf numFmtId="177" fontId="3" fillId="0" borderId="77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2" borderId="77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7" fontId="3" fillId="2" borderId="78" xfId="0" applyNumberFormat="1" applyFont="1" applyFill="1" applyBorder="1">
      <alignment vertical="center"/>
    </xf>
    <xf numFmtId="177" fontId="3" fillId="2" borderId="25" xfId="0" applyNumberFormat="1" applyFont="1" applyFill="1" applyBorder="1">
      <alignment vertical="center"/>
    </xf>
    <xf numFmtId="178" fontId="4" fillId="0" borderId="81" xfId="0" applyNumberFormat="1" applyFont="1" applyBorder="1" applyAlignment="1"/>
    <xf numFmtId="179" fontId="4" fillId="0" borderId="82" xfId="0" applyNumberFormat="1" applyFont="1" applyBorder="1" applyAlignment="1"/>
    <xf numFmtId="178" fontId="3" fillId="0" borderId="83" xfId="0" applyNumberFormat="1" applyFont="1" applyBorder="1" applyAlignment="1"/>
    <xf numFmtId="179" fontId="3" fillId="0" borderId="82" xfId="0" applyNumberFormat="1" applyFont="1" applyBorder="1" applyAlignment="1"/>
    <xf numFmtId="179" fontId="3" fillId="0" borderId="84" xfId="0" applyNumberFormat="1" applyFont="1" applyBorder="1" applyAlignment="1"/>
    <xf numFmtId="178" fontId="4" fillId="0" borderId="85" xfId="0" applyNumberFormat="1" applyFont="1" applyBorder="1" applyAlignment="1"/>
    <xf numFmtId="179" fontId="3" fillId="0" borderId="86" xfId="0" applyNumberFormat="1" applyFont="1" applyBorder="1" applyAlignment="1"/>
    <xf numFmtId="178" fontId="4" fillId="0" borderId="87" xfId="0" applyNumberFormat="1" applyFont="1" applyBorder="1" applyAlignment="1"/>
    <xf numFmtId="179" fontId="3" fillId="0" borderId="88" xfId="0" applyNumberFormat="1" applyFont="1" applyBorder="1" applyAlignment="1"/>
    <xf numFmtId="178" fontId="4" fillId="0" borderId="89" xfId="0" applyNumberFormat="1" applyFont="1" applyBorder="1" applyAlignment="1"/>
    <xf numFmtId="178" fontId="4" fillId="0" borderId="78" xfId="0" applyNumberFormat="1" applyFont="1" applyBorder="1" applyAlignment="1"/>
    <xf numFmtId="0" fontId="11" fillId="0" borderId="90" xfId="0" applyFont="1" applyBorder="1" applyAlignment="1">
      <alignment vertical="center" wrapText="1"/>
    </xf>
    <xf numFmtId="181" fontId="4" fillId="0" borderId="91" xfId="0" applyNumberFormat="1" applyFont="1" applyBorder="1">
      <alignment vertical="center"/>
    </xf>
    <xf numFmtId="0" fontId="4" fillId="0" borderId="92" xfId="0" applyFont="1" applyBorder="1">
      <alignment vertical="center"/>
    </xf>
    <xf numFmtId="181" fontId="3" fillId="0" borderId="93" xfId="0" applyNumberFormat="1" applyFont="1" applyBorder="1">
      <alignment vertical="center"/>
    </xf>
    <xf numFmtId="0" fontId="3" fillId="0" borderId="92" xfId="0" applyFont="1" applyBorder="1">
      <alignment vertical="center"/>
    </xf>
    <xf numFmtId="0" fontId="3" fillId="0" borderId="94" xfId="0" applyFont="1" applyBorder="1">
      <alignment vertical="center"/>
    </xf>
    <xf numFmtId="181" fontId="4" fillId="0" borderId="95" xfId="0" applyNumberFormat="1" applyFont="1" applyBorder="1">
      <alignment vertical="center"/>
    </xf>
    <xf numFmtId="0" fontId="14" fillId="0" borderId="92" xfId="0" applyFont="1" applyBorder="1">
      <alignment vertical="center"/>
    </xf>
    <xf numFmtId="0" fontId="3" fillId="0" borderId="96" xfId="0" applyFont="1" applyBorder="1">
      <alignment vertical="center"/>
    </xf>
    <xf numFmtId="181" fontId="15" fillId="0" borderId="91" xfId="0" applyNumberFormat="1" applyFont="1" applyBorder="1">
      <alignment vertical="center"/>
    </xf>
    <xf numFmtId="0" fontId="3" fillId="0" borderId="97" xfId="0" applyFont="1" applyBorder="1">
      <alignment vertical="center"/>
    </xf>
    <xf numFmtId="179" fontId="4" fillId="0" borderId="99" xfId="0" applyNumberFormat="1" applyFont="1" applyBorder="1" applyAlignment="1"/>
    <xf numFmtId="178" fontId="3" fillId="0" borderId="100" xfId="0" applyNumberFormat="1" applyFont="1" applyBorder="1" applyAlignment="1"/>
    <xf numFmtId="178" fontId="3" fillId="0" borderId="101" xfId="0" applyNumberFormat="1" applyFont="1" applyBorder="1" applyAlignment="1"/>
    <xf numFmtId="178" fontId="4" fillId="0" borderId="102" xfId="0" applyNumberFormat="1" applyFont="1" applyBorder="1" applyAlignment="1"/>
    <xf numFmtId="178" fontId="4" fillId="0" borderId="101" xfId="0" applyNumberFormat="1" applyFont="1" applyBorder="1" applyAlignment="1"/>
    <xf numFmtId="178" fontId="4" fillId="0" borderId="103" xfId="0" applyNumberFormat="1" applyFont="1" applyBorder="1" applyAlignment="1"/>
    <xf numFmtId="178" fontId="4" fillId="0" borderId="28" xfId="0" applyNumberFormat="1" applyFont="1" applyBorder="1" applyAlignment="1"/>
    <xf numFmtId="178" fontId="3" fillId="0" borderId="0" xfId="0" applyNumberFormat="1" applyFont="1" applyBorder="1" applyAlignment="1"/>
    <xf numFmtId="179" fontId="4" fillId="0" borderId="0" xfId="0" applyNumberFormat="1" applyFont="1" applyBorder="1" applyAlignment="1"/>
    <xf numFmtId="179" fontId="3" fillId="0" borderId="0" xfId="0" applyNumberFormat="1" applyFont="1">
      <alignment vertical="center"/>
    </xf>
    <xf numFmtId="178" fontId="4" fillId="0" borderId="100" xfId="0" applyNumberFormat="1" applyFont="1" applyBorder="1" applyAlignment="1"/>
    <xf numFmtId="177" fontId="3" fillId="0" borderId="105" xfId="0" applyNumberFormat="1" applyFont="1" applyBorder="1">
      <alignment vertical="center"/>
    </xf>
    <xf numFmtId="177" fontId="3" fillId="0" borderId="106" xfId="0" applyNumberFormat="1" applyFont="1" applyBorder="1">
      <alignment vertical="center"/>
    </xf>
    <xf numFmtId="177" fontId="3" fillId="2" borderId="105" xfId="0" applyNumberFormat="1" applyFont="1" applyFill="1" applyBorder="1">
      <alignment vertical="center"/>
    </xf>
    <xf numFmtId="177" fontId="3" fillId="2" borderId="106" xfId="0" applyNumberFormat="1" applyFont="1" applyFill="1" applyBorder="1">
      <alignment vertical="center"/>
    </xf>
    <xf numFmtId="177" fontId="3" fillId="2" borderId="107" xfId="0" applyNumberFormat="1" applyFont="1" applyFill="1" applyBorder="1">
      <alignment vertical="center"/>
    </xf>
    <xf numFmtId="177" fontId="3" fillId="2" borderId="108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8" fontId="4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3" xfId="0" applyFont="1" applyBorder="1">
      <alignment vertical="center"/>
    </xf>
    <xf numFmtId="0" fontId="3" fillId="0" borderId="6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40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19685</xdr:rowOff>
    </xdr:from>
    <xdr:to>
      <xdr:col>2</xdr:col>
      <xdr:colOff>0</xdr:colOff>
      <xdr:row>2</xdr:row>
      <xdr:rowOff>457200</xdr:rowOff>
    </xdr:to>
    <xdr:sp macro="" textlink="">
      <xdr:nvSpPr>
        <xdr:cNvPr id="1145" name="Line 1"/>
        <xdr:cNvSpPr>
          <a:spLocks noChangeShapeType="1"/>
        </xdr:cNvSpPr>
      </xdr:nvSpPr>
      <xdr:spPr>
        <a:xfrm>
          <a:off x="9525" y="295910"/>
          <a:ext cx="2155190" cy="62801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28575</xdr:colOff>
      <xdr:row>21</xdr:row>
      <xdr:rowOff>28575</xdr:rowOff>
    </xdr:from>
    <xdr:to>
      <xdr:col>2</xdr:col>
      <xdr:colOff>9525</xdr:colOff>
      <xdr:row>24</xdr:row>
      <xdr:rowOff>238125</xdr:rowOff>
    </xdr:to>
    <xdr:sp macro="" textlink="">
      <xdr:nvSpPr>
        <xdr:cNvPr id="1146" name="Line 1"/>
        <xdr:cNvSpPr>
          <a:spLocks noChangeShapeType="1"/>
        </xdr:cNvSpPr>
      </xdr:nvSpPr>
      <xdr:spPr>
        <a:xfrm>
          <a:off x="28575" y="2403475"/>
          <a:ext cx="2145665" cy="781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19050</xdr:colOff>
      <xdr:row>84</xdr:row>
      <xdr:rowOff>19685</xdr:rowOff>
    </xdr:from>
    <xdr:to>
      <xdr:col>2</xdr:col>
      <xdr:colOff>0</xdr:colOff>
      <xdr:row>86</xdr:row>
      <xdr:rowOff>190500</xdr:rowOff>
    </xdr:to>
    <xdr:sp macro="" textlink="">
      <xdr:nvSpPr>
        <xdr:cNvPr id="1147" name="Line 1"/>
        <xdr:cNvSpPr>
          <a:spLocks noChangeShapeType="1"/>
        </xdr:cNvSpPr>
      </xdr:nvSpPr>
      <xdr:spPr>
        <a:xfrm>
          <a:off x="19050" y="6680835"/>
          <a:ext cx="2145665" cy="55181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9525</xdr:colOff>
      <xdr:row>145</xdr:row>
      <xdr:rowOff>9525</xdr:rowOff>
    </xdr:from>
    <xdr:to>
      <xdr:col>2</xdr:col>
      <xdr:colOff>9525</xdr:colOff>
      <xdr:row>148</xdr:row>
      <xdr:rowOff>171450</xdr:rowOff>
    </xdr:to>
    <xdr:sp macro="" textlink="">
      <xdr:nvSpPr>
        <xdr:cNvPr id="1148" name="Line 1"/>
        <xdr:cNvSpPr>
          <a:spLocks noChangeShapeType="1"/>
        </xdr:cNvSpPr>
      </xdr:nvSpPr>
      <xdr:spPr>
        <a:xfrm>
          <a:off x="9525" y="10455275"/>
          <a:ext cx="2164715" cy="733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9525</xdr:colOff>
      <xdr:row>207</xdr:row>
      <xdr:rowOff>0</xdr:rowOff>
    </xdr:from>
    <xdr:to>
      <xdr:col>2</xdr:col>
      <xdr:colOff>9525</xdr:colOff>
      <xdr:row>209</xdr:row>
      <xdr:rowOff>238125</xdr:rowOff>
    </xdr:to>
    <xdr:sp macro="" textlink="">
      <xdr:nvSpPr>
        <xdr:cNvPr id="1149" name="Line 1"/>
        <xdr:cNvSpPr>
          <a:spLocks noChangeShapeType="1"/>
        </xdr:cNvSpPr>
      </xdr:nvSpPr>
      <xdr:spPr>
        <a:xfrm>
          <a:off x="9525" y="14644370"/>
          <a:ext cx="2164715" cy="7143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28575</xdr:colOff>
      <xdr:row>268</xdr:row>
      <xdr:rowOff>18415</xdr:rowOff>
    </xdr:from>
    <xdr:to>
      <xdr:col>1</xdr:col>
      <xdr:colOff>1824355</xdr:colOff>
      <xdr:row>270</xdr:row>
      <xdr:rowOff>238125</xdr:rowOff>
    </xdr:to>
    <xdr:sp macro="" textlink="">
      <xdr:nvSpPr>
        <xdr:cNvPr id="1150" name="Line 1"/>
        <xdr:cNvSpPr>
          <a:spLocks noChangeShapeType="1"/>
        </xdr:cNvSpPr>
      </xdr:nvSpPr>
      <xdr:spPr>
        <a:xfrm>
          <a:off x="28575" y="18710910"/>
          <a:ext cx="2136140" cy="6959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57150</xdr:colOff>
      <xdr:row>329</xdr:row>
      <xdr:rowOff>0</xdr:rowOff>
    </xdr:from>
    <xdr:to>
      <xdr:col>2</xdr:col>
      <xdr:colOff>9525</xdr:colOff>
      <xdr:row>331</xdr:row>
      <xdr:rowOff>238125</xdr:rowOff>
    </xdr:to>
    <xdr:sp macro="" textlink="">
      <xdr:nvSpPr>
        <xdr:cNvPr id="1151" name="Line 1"/>
        <xdr:cNvSpPr>
          <a:spLocks noChangeShapeType="1"/>
        </xdr:cNvSpPr>
      </xdr:nvSpPr>
      <xdr:spPr>
        <a:xfrm>
          <a:off x="57150" y="22792055"/>
          <a:ext cx="2117090" cy="7143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9525</xdr:colOff>
      <xdr:row>390</xdr:row>
      <xdr:rowOff>19050</xdr:rowOff>
    </xdr:from>
    <xdr:to>
      <xdr:col>1</xdr:col>
      <xdr:colOff>1824355</xdr:colOff>
      <xdr:row>390</xdr:row>
      <xdr:rowOff>304800</xdr:rowOff>
    </xdr:to>
    <xdr:sp macro="" textlink="">
      <xdr:nvSpPr>
        <xdr:cNvPr id="1152" name="Line 1"/>
        <xdr:cNvSpPr>
          <a:spLocks noChangeShapeType="1"/>
        </xdr:cNvSpPr>
      </xdr:nvSpPr>
      <xdr:spPr>
        <a:xfrm>
          <a:off x="9525" y="26859230"/>
          <a:ext cx="2155190" cy="2857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9"/>
  <sheetViews>
    <sheetView tabSelected="1" topLeftCell="A3" zoomScale="85" zoomScaleNormal="85" workbookViewId="0">
      <selection activeCell="AV201" sqref="AV201"/>
    </sheetView>
  </sheetViews>
  <sheetFormatPr defaultRowHeight="13.5"/>
  <cols>
    <col min="1" max="1" width="4.875" style="1" customWidth="1"/>
    <col min="2" max="2" width="26.125" style="1" customWidth="1"/>
    <col min="3" max="3" width="8.625" style="1" customWidth="1"/>
    <col min="4" max="4" width="11.5" style="1" customWidth="1"/>
    <col min="5" max="5" width="10" style="1" customWidth="1"/>
    <col min="6" max="6" width="9.25" style="1" customWidth="1"/>
    <col min="7" max="7" width="9.375" style="1" bestFit="1" customWidth="1"/>
    <col min="8" max="19" width="8.625" style="1" customWidth="1"/>
    <col min="20" max="20" width="9.75" style="1" customWidth="1"/>
    <col min="21" max="21" width="8.875" style="1" customWidth="1"/>
    <col min="22" max="22" width="7.75" style="1" customWidth="1"/>
    <col min="23" max="23" width="8.625" style="1" customWidth="1"/>
    <col min="24" max="24" width="7.75" style="1" customWidth="1"/>
    <col min="25" max="25" width="9" style="1" customWidth="1"/>
    <col min="26" max="16384" width="9" style="1"/>
  </cols>
  <sheetData>
    <row r="1" spans="1:256" ht="21.75" customHeight="1">
      <c r="A1" s="182" t="s">
        <v>0</v>
      </c>
      <c r="B1" s="182"/>
      <c r="C1" s="5"/>
      <c r="D1" s="5"/>
      <c r="E1" s="5"/>
      <c r="F1" s="5"/>
      <c r="G1" s="5"/>
      <c r="H1" s="5"/>
      <c r="I1" s="5"/>
      <c r="J1" s="5"/>
      <c r="K1" s="5"/>
      <c r="L1" s="5"/>
      <c r="M1" s="93" t="s">
        <v>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" customHeight="1">
      <c r="A2" s="4"/>
      <c r="B2" s="12" t="s">
        <v>2</v>
      </c>
      <c r="C2" s="183" t="s">
        <v>6</v>
      </c>
      <c r="D2" s="183"/>
      <c r="E2" s="198" t="s">
        <v>7</v>
      </c>
      <c r="F2" s="198" t="s">
        <v>10</v>
      </c>
      <c r="G2" s="198" t="s">
        <v>14</v>
      </c>
      <c r="H2" s="198" t="s">
        <v>9</v>
      </c>
      <c r="I2" s="198" t="s">
        <v>16</v>
      </c>
      <c r="J2" s="198" t="s">
        <v>18</v>
      </c>
      <c r="K2" s="198" t="s">
        <v>12</v>
      </c>
      <c r="L2" s="198" t="s">
        <v>20</v>
      </c>
      <c r="M2" s="199" t="s">
        <v>8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36" customHeight="1">
      <c r="A3" s="184" t="s">
        <v>22</v>
      </c>
      <c r="B3" s="184"/>
      <c r="C3" s="54" t="s">
        <v>4</v>
      </c>
      <c r="D3" s="104" t="s">
        <v>127</v>
      </c>
      <c r="E3" s="198"/>
      <c r="F3" s="198"/>
      <c r="G3" s="198"/>
      <c r="H3" s="198"/>
      <c r="I3" s="198"/>
      <c r="J3" s="198"/>
      <c r="K3" s="198"/>
      <c r="L3" s="198"/>
      <c r="M3" s="19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18.75" hidden="1" customHeight="1">
      <c r="A4" s="185" t="s">
        <v>23</v>
      </c>
      <c r="B4" s="185"/>
      <c r="C4" s="55">
        <v>739</v>
      </c>
      <c r="D4" s="105">
        <v>1322.2</v>
      </c>
      <c r="E4" s="132">
        <v>199</v>
      </c>
      <c r="F4" s="132">
        <v>100</v>
      </c>
      <c r="G4" s="132">
        <v>114</v>
      </c>
      <c r="H4" s="132">
        <v>78</v>
      </c>
      <c r="I4" s="132">
        <v>42</v>
      </c>
      <c r="J4" s="132">
        <v>32</v>
      </c>
      <c r="K4" s="132">
        <v>12</v>
      </c>
      <c r="L4" s="132">
        <v>3</v>
      </c>
      <c r="M4" s="171">
        <v>159</v>
      </c>
      <c r="N4" s="17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18.75" hidden="1" customHeight="1">
      <c r="A5" s="186" t="s">
        <v>24</v>
      </c>
      <c r="B5" s="186"/>
      <c r="C5" s="56">
        <v>701</v>
      </c>
      <c r="D5" s="106">
        <v>1269.5</v>
      </c>
      <c r="E5" s="133">
        <v>188</v>
      </c>
      <c r="F5" s="133">
        <v>88</v>
      </c>
      <c r="G5" s="133">
        <v>82</v>
      </c>
      <c r="H5" s="133">
        <v>66</v>
      </c>
      <c r="I5" s="133">
        <v>39</v>
      </c>
      <c r="J5" s="133">
        <v>56</v>
      </c>
      <c r="K5" s="133">
        <v>9</v>
      </c>
      <c r="L5" s="133">
        <v>4</v>
      </c>
      <c r="M5" s="172">
        <v>169</v>
      </c>
      <c r="N5" s="17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8.75" hidden="1" customHeight="1">
      <c r="A6" s="185" t="s">
        <v>28</v>
      </c>
      <c r="B6" s="185"/>
      <c r="C6" s="55">
        <v>698</v>
      </c>
      <c r="D6" s="105">
        <v>1291.7</v>
      </c>
      <c r="E6" s="132">
        <v>159</v>
      </c>
      <c r="F6" s="132">
        <v>80</v>
      </c>
      <c r="G6" s="132">
        <v>127</v>
      </c>
      <c r="H6" s="132">
        <v>62</v>
      </c>
      <c r="I6" s="132">
        <v>34</v>
      </c>
      <c r="J6" s="132">
        <v>45</v>
      </c>
      <c r="K6" s="132">
        <v>6</v>
      </c>
      <c r="L6" s="132">
        <v>2</v>
      </c>
      <c r="M6" s="171">
        <v>183</v>
      </c>
      <c r="N6" s="17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8.75" hidden="1" customHeight="1">
      <c r="A7" s="185" t="s">
        <v>26</v>
      </c>
      <c r="B7" s="185"/>
      <c r="C7" s="55">
        <v>741</v>
      </c>
      <c r="D7" s="105">
        <v>1388</v>
      </c>
      <c r="E7" s="132">
        <v>175</v>
      </c>
      <c r="F7" s="132">
        <v>98</v>
      </c>
      <c r="G7" s="132">
        <v>105</v>
      </c>
      <c r="H7" s="132">
        <v>76</v>
      </c>
      <c r="I7" s="132">
        <v>32</v>
      </c>
      <c r="J7" s="132">
        <v>54</v>
      </c>
      <c r="K7" s="132">
        <v>4</v>
      </c>
      <c r="L7" s="132">
        <v>3</v>
      </c>
      <c r="M7" s="171">
        <v>194</v>
      </c>
      <c r="N7" s="17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8.75" hidden="1" customHeight="1">
      <c r="A8" s="185" t="s">
        <v>15</v>
      </c>
      <c r="B8" s="185"/>
      <c r="C8" s="55">
        <v>721</v>
      </c>
      <c r="D8" s="105">
        <v>1367</v>
      </c>
      <c r="E8" s="132">
        <v>198</v>
      </c>
      <c r="F8" s="132">
        <v>101</v>
      </c>
      <c r="G8" s="132">
        <v>92</v>
      </c>
      <c r="H8" s="132">
        <v>50</v>
      </c>
      <c r="I8" s="132">
        <v>37</v>
      </c>
      <c r="J8" s="132">
        <v>61</v>
      </c>
      <c r="K8" s="132">
        <v>9</v>
      </c>
      <c r="L8" s="132">
        <v>4</v>
      </c>
      <c r="M8" s="171">
        <v>169</v>
      </c>
      <c r="N8" s="17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8.75" hidden="1" customHeight="1">
      <c r="A9" s="185" t="s">
        <v>30</v>
      </c>
      <c r="B9" s="185"/>
      <c r="C9" s="55">
        <v>698</v>
      </c>
      <c r="D9" s="105">
        <v>1340</v>
      </c>
      <c r="E9" s="132">
        <v>184</v>
      </c>
      <c r="F9" s="132">
        <v>72</v>
      </c>
      <c r="G9" s="132">
        <v>69</v>
      </c>
      <c r="H9" s="132">
        <v>50</v>
      </c>
      <c r="I9" s="132">
        <v>42</v>
      </c>
      <c r="J9" s="132">
        <v>55</v>
      </c>
      <c r="K9" s="132">
        <v>14</v>
      </c>
      <c r="L9" s="132">
        <v>0</v>
      </c>
      <c r="M9" s="171">
        <v>212</v>
      </c>
      <c r="N9" s="177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8.75" hidden="1" customHeight="1">
      <c r="A10" s="186" t="s">
        <v>13</v>
      </c>
      <c r="B10" s="186"/>
      <c r="C10" s="55">
        <v>737</v>
      </c>
      <c r="D10" s="105">
        <v>1432</v>
      </c>
      <c r="E10" s="132">
        <v>179</v>
      </c>
      <c r="F10" s="132">
        <v>92</v>
      </c>
      <c r="G10" s="132">
        <v>73</v>
      </c>
      <c r="H10" s="132">
        <v>53</v>
      </c>
      <c r="I10" s="132">
        <v>46</v>
      </c>
      <c r="J10" s="132">
        <v>52</v>
      </c>
      <c r="K10" s="132">
        <v>6</v>
      </c>
      <c r="L10" s="132">
        <v>6</v>
      </c>
      <c r="M10" s="171">
        <v>230</v>
      </c>
      <c r="N10" s="17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8.75" hidden="1" customHeight="1">
      <c r="A11" s="186" t="s">
        <v>32</v>
      </c>
      <c r="B11" s="186"/>
      <c r="C11" s="55">
        <v>721</v>
      </c>
      <c r="D11" s="105">
        <v>1421</v>
      </c>
      <c r="E11" s="132">
        <v>177</v>
      </c>
      <c r="F11" s="132">
        <v>98</v>
      </c>
      <c r="G11" s="132">
        <v>76</v>
      </c>
      <c r="H11" s="132">
        <v>67</v>
      </c>
      <c r="I11" s="132">
        <v>40</v>
      </c>
      <c r="J11" s="132">
        <v>56</v>
      </c>
      <c r="K11" s="132">
        <v>11</v>
      </c>
      <c r="L11" s="132">
        <v>3</v>
      </c>
      <c r="M11" s="171">
        <v>193</v>
      </c>
      <c r="N11" s="17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8.75" hidden="1" customHeight="1">
      <c r="A12" s="186" t="s">
        <v>36</v>
      </c>
      <c r="B12" s="186"/>
      <c r="C12" s="57">
        <v>747</v>
      </c>
      <c r="D12" s="107">
        <v>1492</v>
      </c>
      <c r="E12" s="134">
        <v>195</v>
      </c>
      <c r="F12" s="134">
        <v>102</v>
      </c>
      <c r="G12" s="134">
        <v>74</v>
      </c>
      <c r="H12" s="134">
        <v>57</v>
      </c>
      <c r="I12" s="134">
        <v>33</v>
      </c>
      <c r="J12" s="134">
        <v>67</v>
      </c>
      <c r="K12" s="134">
        <v>7</v>
      </c>
      <c r="L12" s="134">
        <v>0</v>
      </c>
      <c r="M12" s="173">
        <f>C12-E12-F12-G12-H12-I12-J12-K12-L12</f>
        <v>212</v>
      </c>
      <c r="N12" s="177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8.75" hidden="1" customHeight="1">
      <c r="A13" s="186" t="s">
        <v>33</v>
      </c>
      <c r="B13" s="186"/>
      <c r="C13" s="58">
        <v>768</v>
      </c>
      <c r="D13" s="108">
        <v>1557</v>
      </c>
      <c r="E13" s="135">
        <v>214</v>
      </c>
      <c r="F13" s="135">
        <v>97</v>
      </c>
      <c r="G13" s="135">
        <v>77</v>
      </c>
      <c r="H13" s="135">
        <v>46</v>
      </c>
      <c r="I13" s="135">
        <v>32</v>
      </c>
      <c r="J13" s="135">
        <v>60</v>
      </c>
      <c r="K13" s="135">
        <v>7</v>
      </c>
      <c r="L13" s="135">
        <v>6</v>
      </c>
      <c r="M13" s="174">
        <f>C13-E13-F13-G13-H13-I13-J13-K13-L13</f>
        <v>229</v>
      </c>
      <c r="N13" s="17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8.75" hidden="1" customHeight="1">
      <c r="A14" s="186" t="s">
        <v>38</v>
      </c>
      <c r="B14" s="186"/>
      <c r="C14" s="58">
        <v>820</v>
      </c>
      <c r="D14" s="108">
        <v>1692</v>
      </c>
      <c r="E14" s="135">
        <v>191</v>
      </c>
      <c r="F14" s="135">
        <v>112</v>
      </c>
      <c r="G14" s="135">
        <v>88</v>
      </c>
      <c r="H14" s="135">
        <v>58</v>
      </c>
      <c r="I14" s="135">
        <v>37</v>
      </c>
      <c r="J14" s="135">
        <v>85</v>
      </c>
      <c r="K14" s="135">
        <v>10</v>
      </c>
      <c r="L14" s="135">
        <v>6</v>
      </c>
      <c r="M14" s="174">
        <v>233</v>
      </c>
      <c r="N14" s="17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8.75" customHeight="1">
      <c r="A15" s="185" t="s">
        <v>130</v>
      </c>
      <c r="B15" s="185"/>
      <c r="C15" s="57">
        <v>760</v>
      </c>
      <c r="D15" s="107">
        <v>1613</v>
      </c>
      <c r="E15" s="134">
        <v>211</v>
      </c>
      <c r="F15" s="134">
        <v>91</v>
      </c>
      <c r="G15" s="134">
        <v>68</v>
      </c>
      <c r="H15" s="134">
        <v>27</v>
      </c>
      <c r="I15" s="134">
        <v>31</v>
      </c>
      <c r="J15" s="134">
        <v>87</v>
      </c>
      <c r="K15" s="134">
        <v>5</v>
      </c>
      <c r="L15" s="134">
        <v>3</v>
      </c>
      <c r="M15" s="173">
        <v>237</v>
      </c>
      <c r="N15" s="17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8.75" customHeight="1">
      <c r="A16" s="187" t="s">
        <v>122</v>
      </c>
      <c r="B16" s="188"/>
      <c r="C16" s="59">
        <v>738</v>
      </c>
      <c r="D16" s="109">
        <v>1593</v>
      </c>
      <c r="E16" s="136">
        <v>191</v>
      </c>
      <c r="F16" s="136">
        <v>106</v>
      </c>
      <c r="G16" s="136">
        <v>58</v>
      </c>
      <c r="H16" s="136">
        <v>12</v>
      </c>
      <c r="I16" s="136">
        <v>24</v>
      </c>
      <c r="J16" s="136">
        <v>96</v>
      </c>
      <c r="K16" s="136">
        <v>7</v>
      </c>
      <c r="L16" s="136">
        <v>3</v>
      </c>
      <c r="M16" s="175">
        <v>241</v>
      </c>
      <c r="N16" s="17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18.75" customHeight="1">
      <c r="A17" s="189" t="s">
        <v>125</v>
      </c>
      <c r="B17" s="190"/>
      <c r="C17" s="60">
        <v>907</v>
      </c>
      <c r="D17" s="110">
        <v>1998</v>
      </c>
      <c r="E17" s="137">
        <v>218</v>
      </c>
      <c r="F17" s="137">
        <v>126</v>
      </c>
      <c r="G17" s="137">
        <v>80</v>
      </c>
      <c r="H17" s="137">
        <v>37</v>
      </c>
      <c r="I17" s="137">
        <v>45</v>
      </c>
      <c r="J17" s="137">
        <v>109</v>
      </c>
      <c r="K17" s="137">
        <v>3</v>
      </c>
      <c r="L17" s="137">
        <v>3</v>
      </c>
      <c r="M17" s="176">
        <v>286</v>
      </c>
      <c r="N17" s="17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15" customHeight="1">
      <c r="A18" s="5"/>
      <c r="B18" s="13" t="s">
        <v>121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" customHeight="1">
      <c r="A19" s="5"/>
      <c r="B19" s="13" t="s">
        <v>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1" spans="1:256" ht="15" customHeight="1">
      <c r="A21" s="182" t="s">
        <v>21</v>
      </c>
      <c r="B21" s="182"/>
      <c r="C21" s="182"/>
      <c r="D21" s="11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78"/>
      <c r="U21" s="179" t="s">
        <v>17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15" customHeight="1">
      <c r="A22" s="200" t="s">
        <v>42</v>
      </c>
      <c r="B22" s="200"/>
      <c r="C22" s="198" t="s">
        <v>6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" customHeight="1">
      <c r="A23" s="200"/>
      <c r="B23" s="200"/>
      <c r="C23" s="198"/>
      <c r="D23" s="201" t="s">
        <v>45</v>
      </c>
      <c r="E23" s="201" t="s">
        <v>19</v>
      </c>
      <c r="F23" s="201" t="s">
        <v>27</v>
      </c>
      <c r="G23" s="201" t="s">
        <v>48</v>
      </c>
      <c r="H23" s="201" t="s">
        <v>29</v>
      </c>
      <c r="I23" s="201" t="s">
        <v>52</v>
      </c>
      <c r="J23" s="202" t="s">
        <v>82</v>
      </c>
      <c r="K23" s="201" t="s">
        <v>53</v>
      </c>
      <c r="L23" s="201" t="s">
        <v>54</v>
      </c>
      <c r="M23" s="201" t="s">
        <v>55</v>
      </c>
      <c r="N23" s="201" t="s">
        <v>56</v>
      </c>
      <c r="O23" s="201" t="s">
        <v>58</v>
      </c>
      <c r="P23" s="203" t="s">
        <v>3</v>
      </c>
      <c r="Q23" s="201" t="s">
        <v>59</v>
      </c>
      <c r="R23" s="201" t="s">
        <v>61</v>
      </c>
      <c r="S23" s="201" t="s">
        <v>46</v>
      </c>
      <c r="T23" s="201" t="s">
        <v>37</v>
      </c>
      <c r="U23" s="204" t="s">
        <v>1</v>
      </c>
      <c r="V23" s="205" t="s">
        <v>57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ht="15" customHeight="1">
      <c r="A24" s="6"/>
      <c r="B24" s="14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203"/>
      <c r="Q24" s="201"/>
      <c r="R24" s="201"/>
      <c r="S24" s="201"/>
      <c r="T24" s="201"/>
      <c r="U24" s="204"/>
      <c r="V24" s="20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18.75" customHeight="1">
      <c r="A25" s="192" t="s">
        <v>22</v>
      </c>
      <c r="B25" s="192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203"/>
      <c r="Q25" s="201"/>
      <c r="R25" s="201"/>
      <c r="S25" s="201"/>
      <c r="T25" s="201"/>
      <c r="U25" s="204"/>
      <c r="V25" s="20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2" customFormat="1" ht="18.75" hidden="1" customHeight="1">
      <c r="A26" s="206" t="s">
        <v>64</v>
      </c>
      <c r="B26" s="15" t="s">
        <v>63</v>
      </c>
      <c r="C26" s="61">
        <v>739</v>
      </c>
      <c r="D26" s="72">
        <v>11</v>
      </c>
      <c r="E26" s="72">
        <v>203</v>
      </c>
      <c r="F26" s="72">
        <v>1</v>
      </c>
      <c r="G26" s="72">
        <v>13</v>
      </c>
      <c r="H26" s="72">
        <v>5</v>
      </c>
      <c r="I26" s="72">
        <v>13</v>
      </c>
      <c r="J26" s="72">
        <v>0</v>
      </c>
      <c r="K26" s="72">
        <v>0</v>
      </c>
      <c r="L26" s="72">
        <v>229</v>
      </c>
      <c r="M26" s="72">
        <v>118</v>
      </c>
      <c r="N26" s="72">
        <v>17</v>
      </c>
      <c r="O26" s="72">
        <v>0</v>
      </c>
      <c r="P26" s="72">
        <v>6</v>
      </c>
      <c r="Q26" s="72">
        <v>18</v>
      </c>
      <c r="R26" s="72">
        <v>0</v>
      </c>
      <c r="S26" s="72">
        <v>0</v>
      </c>
      <c r="T26" s="72">
        <v>0</v>
      </c>
      <c r="U26" s="72">
        <v>41</v>
      </c>
      <c r="V26" s="138">
        <v>64</v>
      </c>
      <c r="W26" s="180"/>
    </row>
    <row r="27" spans="1:256" ht="18.75" hidden="1" customHeight="1">
      <c r="A27" s="206"/>
      <c r="B27" s="16" t="s">
        <v>49</v>
      </c>
      <c r="C27" s="62">
        <v>100</v>
      </c>
      <c r="D27" s="73">
        <f t="shared" ref="D27:V27" si="0">D26/$C$26*100</f>
        <v>1.4884979702300407</v>
      </c>
      <c r="E27" s="73">
        <f t="shared" si="0"/>
        <v>27.469553450608931</v>
      </c>
      <c r="F27" s="73">
        <f t="shared" si="0"/>
        <v>0.13531799729364005</v>
      </c>
      <c r="G27" s="73">
        <f t="shared" si="0"/>
        <v>1.7591339648173208</v>
      </c>
      <c r="H27" s="73">
        <f t="shared" si="0"/>
        <v>0.67658998646820023</v>
      </c>
      <c r="I27" s="73">
        <f t="shared" si="0"/>
        <v>1.7591339648173208</v>
      </c>
      <c r="J27" s="73">
        <f t="shared" si="0"/>
        <v>0</v>
      </c>
      <c r="K27" s="73">
        <f t="shared" si="0"/>
        <v>0</v>
      </c>
      <c r="L27" s="73">
        <f t="shared" si="0"/>
        <v>30.987821380243574</v>
      </c>
      <c r="M27" s="73">
        <f t="shared" si="0"/>
        <v>15.967523680649526</v>
      </c>
      <c r="N27" s="73">
        <f t="shared" si="0"/>
        <v>2.3004059539918806</v>
      </c>
      <c r="O27" s="73">
        <f t="shared" si="0"/>
        <v>0</v>
      </c>
      <c r="P27" s="73">
        <f t="shared" si="0"/>
        <v>0.81190798376184026</v>
      </c>
      <c r="Q27" s="73">
        <f t="shared" si="0"/>
        <v>2.4357239512855209</v>
      </c>
      <c r="R27" s="73">
        <f t="shared" si="0"/>
        <v>0</v>
      </c>
      <c r="S27" s="73">
        <f t="shared" si="0"/>
        <v>0</v>
      </c>
      <c r="T27" s="73">
        <f t="shared" si="0"/>
        <v>0</v>
      </c>
      <c r="U27" s="73">
        <f t="shared" si="0"/>
        <v>5.5480378890392421</v>
      </c>
      <c r="V27" s="139">
        <f t="shared" si="0"/>
        <v>8.6603518267929633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ht="18.75" hidden="1" customHeight="1">
      <c r="A28" s="206"/>
      <c r="B28" s="17" t="s">
        <v>34</v>
      </c>
      <c r="C28" s="63">
        <v>11635</v>
      </c>
      <c r="D28" s="74">
        <v>197</v>
      </c>
      <c r="E28" s="74">
        <v>3552</v>
      </c>
      <c r="F28" s="74">
        <v>38</v>
      </c>
      <c r="G28" s="74">
        <v>229</v>
      </c>
      <c r="H28" s="74">
        <v>87</v>
      </c>
      <c r="I28" s="74">
        <v>196</v>
      </c>
      <c r="J28" s="74">
        <v>0</v>
      </c>
      <c r="K28" s="74">
        <v>0</v>
      </c>
      <c r="L28" s="74">
        <v>3305</v>
      </c>
      <c r="M28" s="74">
        <v>1930</v>
      </c>
      <c r="N28" s="74">
        <v>376</v>
      </c>
      <c r="O28" s="74">
        <v>11</v>
      </c>
      <c r="P28" s="74">
        <v>54</v>
      </c>
      <c r="Q28" s="74">
        <v>318</v>
      </c>
      <c r="R28" s="74">
        <v>0</v>
      </c>
      <c r="S28" s="74">
        <v>6</v>
      </c>
      <c r="T28" s="74">
        <v>20</v>
      </c>
      <c r="U28" s="74">
        <v>466</v>
      </c>
      <c r="V28" s="140">
        <v>850</v>
      </c>
      <c r="W28" s="111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ht="18.75" hidden="1" customHeight="1">
      <c r="A29" s="206"/>
      <c r="B29" s="18" t="s">
        <v>49</v>
      </c>
      <c r="C29" s="64">
        <v>100</v>
      </c>
      <c r="D29" s="64">
        <f t="shared" ref="D29:V29" si="1">D28/$C$28*100</f>
        <v>1.6931671680275033</v>
      </c>
      <c r="E29" s="64">
        <f t="shared" si="1"/>
        <v>30.528577567683712</v>
      </c>
      <c r="F29" s="64">
        <f t="shared" si="1"/>
        <v>0.32660077352814781</v>
      </c>
      <c r="G29" s="64">
        <f t="shared" si="1"/>
        <v>1.9681993983669961</v>
      </c>
      <c r="H29" s="64">
        <f t="shared" si="1"/>
        <v>0.74774387623549632</v>
      </c>
      <c r="I29" s="64">
        <f t="shared" si="1"/>
        <v>1.684572410829394</v>
      </c>
      <c r="J29" s="64">
        <f t="shared" si="1"/>
        <v>0</v>
      </c>
      <c r="K29" s="64">
        <f t="shared" si="1"/>
        <v>0</v>
      </c>
      <c r="L29" s="64">
        <f t="shared" si="1"/>
        <v>28.405672539750753</v>
      </c>
      <c r="M29" s="64">
        <f t="shared" si="1"/>
        <v>16.587881392350667</v>
      </c>
      <c r="N29" s="64">
        <f t="shared" si="1"/>
        <v>3.2316287064890417</v>
      </c>
      <c r="O29" s="64">
        <f t="shared" si="1"/>
        <v>9.454232917920069E-2</v>
      </c>
      <c r="P29" s="64">
        <f t="shared" si="1"/>
        <v>0.46411688869789425</v>
      </c>
      <c r="Q29" s="64">
        <f t="shared" si="1"/>
        <v>2.7331327889987107</v>
      </c>
      <c r="R29" s="64">
        <f t="shared" si="1"/>
        <v>0</v>
      </c>
      <c r="S29" s="64">
        <f t="shared" si="1"/>
        <v>5.1568543188654919E-2</v>
      </c>
      <c r="T29" s="64">
        <f t="shared" si="1"/>
        <v>0.17189514396218308</v>
      </c>
      <c r="U29" s="64">
        <f t="shared" si="1"/>
        <v>4.0051568543188658</v>
      </c>
      <c r="V29" s="142">
        <f t="shared" si="1"/>
        <v>7.3055436183927807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2" customFormat="1" ht="18.75" hidden="1" customHeight="1">
      <c r="A30" s="207" t="s">
        <v>66</v>
      </c>
      <c r="B30" s="15" t="s">
        <v>63</v>
      </c>
      <c r="C30" s="61">
        <v>701</v>
      </c>
      <c r="D30" s="72">
        <v>16</v>
      </c>
      <c r="E30" s="72">
        <v>193</v>
      </c>
      <c r="F30" s="72">
        <v>4</v>
      </c>
      <c r="G30" s="72">
        <v>14</v>
      </c>
      <c r="H30" s="72">
        <v>8</v>
      </c>
      <c r="I30" s="72">
        <v>11</v>
      </c>
      <c r="J30" s="72">
        <v>0</v>
      </c>
      <c r="K30" s="72">
        <v>0</v>
      </c>
      <c r="L30" s="72">
        <v>189</v>
      </c>
      <c r="M30" s="72">
        <v>104</v>
      </c>
      <c r="N30" s="72">
        <v>19</v>
      </c>
      <c r="O30" s="72">
        <v>1</v>
      </c>
      <c r="P30" s="72">
        <v>4</v>
      </c>
      <c r="Q30" s="72">
        <v>10</v>
      </c>
      <c r="R30" s="72">
        <v>0</v>
      </c>
      <c r="S30" s="72">
        <v>1</v>
      </c>
      <c r="T30" s="72">
        <v>0</v>
      </c>
      <c r="U30" s="72">
        <v>63</v>
      </c>
      <c r="V30" s="138">
        <v>64</v>
      </c>
      <c r="W30" s="180"/>
    </row>
    <row r="31" spans="1:256" ht="18.75" hidden="1" customHeight="1">
      <c r="A31" s="207"/>
      <c r="B31" s="16" t="s">
        <v>49</v>
      </c>
      <c r="C31" s="62">
        <v>100</v>
      </c>
      <c r="D31" s="62">
        <f t="shared" ref="D31:V31" si="2">D30/$C$30*100</f>
        <v>2.2824536376604851</v>
      </c>
      <c r="E31" s="62">
        <f t="shared" si="2"/>
        <v>27.532097004279599</v>
      </c>
      <c r="F31" s="62">
        <f t="shared" si="2"/>
        <v>0.57061340941512129</v>
      </c>
      <c r="G31" s="62">
        <f t="shared" si="2"/>
        <v>1.9971469329529243</v>
      </c>
      <c r="H31" s="62">
        <f t="shared" si="2"/>
        <v>1.1412268188302426</v>
      </c>
      <c r="I31" s="62">
        <f t="shared" si="2"/>
        <v>1.5691868758915835</v>
      </c>
      <c r="J31" s="62">
        <f t="shared" si="2"/>
        <v>0</v>
      </c>
      <c r="K31" s="62">
        <f t="shared" si="2"/>
        <v>0</v>
      </c>
      <c r="L31" s="62">
        <f t="shared" si="2"/>
        <v>26.961483594864475</v>
      </c>
      <c r="M31" s="62">
        <f t="shared" si="2"/>
        <v>14.835948644793154</v>
      </c>
      <c r="N31" s="62">
        <f t="shared" si="2"/>
        <v>2.7104136947218258</v>
      </c>
      <c r="O31" s="62">
        <f t="shared" si="2"/>
        <v>0.14265335235378032</v>
      </c>
      <c r="P31" s="62">
        <f t="shared" si="2"/>
        <v>0.57061340941512129</v>
      </c>
      <c r="Q31" s="62">
        <f t="shared" si="2"/>
        <v>1.4265335235378032</v>
      </c>
      <c r="R31" s="62">
        <f t="shared" si="2"/>
        <v>0</v>
      </c>
      <c r="S31" s="62">
        <f t="shared" si="2"/>
        <v>0.14265335235378032</v>
      </c>
      <c r="T31" s="62">
        <f t="shared" si="2"/>
        <v>0</v>
      </c>
      <c r="U31" s="62">
        <f t="shared" si="2"/>
        <v>8.9871611982881596</v>
      </c>
      <c r="V31" s="139">
        <f t="shared" si="2"/>
        <v>9.1298145506419406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ht="18.75" hidden="1" customHeight="1">
      <c r="A32" s="207"/>
      <c r="B32" s="17" t="s">
        <v>34</v>
      </c>
      <c r="C32" s="63">
        <v>11480</v>
      </c>
      <c r="D32" s="74">
        <v>221</v>
      </c>
      <c r="E32" s="74">
        <v>3437</v>
      </c>
      <c r="F32" s="74">
        <v>44</v>
      </c>
      <c r="G32" s="74">
        <v>223</v>
      </c>
      <c r="H32" s="74">
        <v>110</v>
      </c>
      <c r="I32" s="74">
        <v>186</v>
      </c>
      <c r="J32" s="74">
        <v>0</v>
      </c>
      <c r="K32" s="74">
        <v>0</v>
      </c>
      <c r="L32" s="74">
        <v>3234</v>
      </c>
      <c r="M32" s="74">
        <v>1841</v>
      </c>
      <c r="N32" s="74">
        <v>398</v>
      </c>
      <c r="O32" s="74">
        <v>6</v>
      </c>
      <c r="P32" s="74">
        <v>53</v>
      </c>
      <c r="Q32" s="74">
        <v>331</v>
      </c>
      <c r="R32" s="74">
        <v>2</v>
      </c>
      <c r="S32" s="74">
        <v>7</v>
      </c>
      <c r="T32" s="74">
        <v>14</v>
      </c>
      <c r="U32" s="74">
        <v>539</v>
      </c>
      <c r="V32" s="140">
        <v>834</v>
      </c>
      <c r="W32" s="181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ht="18.75" hidden="1" customHeight="1">
      <c r="A33" s="207"/>
      <c r="B33" s="19" t="s">
        <v>49</v>
      </c>
      <c r="C33" s="65">
        <v>100</v>
      </c>
      <c r="D33" s="65">
        <f t="shared" ref="D33:V33" si="3">D32/$C$32*100</f>
        <v>1.9250871080139373</v>
      </c>
      <c r="E33" s="65">
        <f t="shared" si="3"/>
        <v>29.939024390243901</v>
      </c>
      <c r="F33" s="65">
        <f t="shared" si="3"/>
        <v>0.38327526132404183</v>
      </c>
      <c r="G33" s="65">
        <f t="shared" si="3"/>
        <v>1.9425087108013939</v>
      </c>
      <c r="H33" s="65">
        <f t="shared" si="3"/>
        <v>0.95818815331010443</v>
      </c>
      <c r="I33" s="65">
        <f t="shared" si="3"/>
        <v>1.6202090592334497</v>
      </c>
      <c r="J33" s="65">
        <f t="shared" si="3"/>
        <v>0</v>
      </c>
      <c r="K33" s="65">
        <f t="shared" si="3"/>
        <v>0</v>
      </c>
      <c r="L33" s="65">
        <f t="shared" si="3"/>
        <v>28.170731707317071</v>
      </c>
      <c r="M33" s="65">
        <f t="shared" si="3"/>
        <v>16.036585365853657</v>
      </c>
      <c r="N33" s="65">
        <f t="shared" si="3"/>
        <v>3.4668989547038329</v>
      </c>
      <c r="O33" s="65">
        <f t="shared" si="3"/>
        <v>5.2264808362369339E-2</v>
      </c>
      <c r="P33" s="65">
        <f t="shared" si="3"/>
        <v>0.4616724738675958</v>
      </c>
      <c r="Q33" s="65">
        <f t="shared" si="3"/>
        <v>2.8832752613240418</v>
      </c>
      <c r="R33" s="65">
        <f t="shared" si="3"/>
        <v>1.7421602787456445E-2</v>
      </c>
      <c r="S33" s="65">
        <f t="shared" si="3"/>
        <v>6.097560975609756E-2</v>
      </c>
      <c r="T33" s="65">
        <f t="shared" si="3"/>
        <v>0.12195121951219512</v>
      </c>
      <c r="U33" s="65">
        <f t="shared" si="3"/>
        <v>4.6951219512195124</v>
      </c>
      <c r="V33" s="141">
        <f t="shared" si="3"/>
        <v>7.2648083623693376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ht="18.75" hidden="1" customHeight="1">
      <c r="A34" s="206" t="s">
        <v>43</v>
      </c>
      <c r="B34" s="15" t="s">
        <v>63</v>
      </c>
      <c r="C34" s="61">
        <v>698</v>
      </c>
      <c r="D34" s="72">
        <v>14</v>
      </c>
      <c r="E34" s="72">
        <v>162</v>
      </c>
      <c r="F34" s="72">
        <v>2</v>
      </c>
      <c r="G34" s="72">
        <v>13</v>
      </c>
      <c r="H34" s="72">
        <v>10</v>
      </c>
      <c r="I34" s="72">
        <v>20</v>
      </c>
      <c r="J34" s="72">
        <v>0</v>
      </c>
      <c r="K34" s="72">
        <v>0</v>
      </c>
      <c r="L34" s="72">
        <v>217</v>
      </c>
      <c r="M34" s="72">
        <v>104</v>
      </c>
      <c r="N34" s="72">
        <v>30</v>
      </c>
      <c r="O34" s="72">
        <v>0</v>
      </c>
      <c r="P34" s="72">
        <v>3</v>
      </c>
      <c r="Q34" s="72">
        <v>19</v>
      </c>
      <c r="R34" s="72">
        <v>0</v>
      </c>
      <c r="S34" s="72">
        <v>1</v>
      </c>
      <c r="T34" s="72">
        <v>1</v>
      </c>
      <c r="U34" s="72">
        <v>53</v>
      </c>
      <c r="V34" s="138">
        <v>49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ht="18.75" hidden="1" customHeight="1">
      <c r="A35" s="206"/>
      <c r="B35" s="16" t="s">
        <v>49</v>
      </c>
      <c r="C35" s="62">
        <v>100</v>
      </c>
      <c r="D35" s="62">
        <f t="shared" ref="D35:V35" si="4">+D34/$C$34*100</f>
        <v>2.005730659025788</v>
      </c>
      <c r="E35" s="62">
        <f t="shared" si="4"/>
        <v>23.209169054441261</v>
      </c>
      <c r="F35" s="62">
        <f t="shared" si="4"/>
        <v>0.28653295128939826</v>
      </c>
      <c r="G35" s="62">
        <f t="shared" si="4"/>
        <v>1.8624641833810889</v>
      </c>
      <c r="H35" s="62">
        <f t="shared" si="4"/>
        <v>1.4326647564469914</v>
      </c>
      <c r="I35" s="62">
        <f t="shared" si="4"/>
        <v>2.8653295128939829</v>
      </c>
      <c r="J35" s="62">
        <f t="shared" si="4"/>
        <v>0</v>
      </c>
      <c r="K35" s="62">
        <f t="shared" si="4"/>
        <v>0</v>
      </c>
      <c r="L35" s="62">
        <f t="shared" si="4"/>
        <v>31.088825214899714</v>
      </c>
      <c r="M35" s="62">
        <f t="shared" si="4"/>
        <v>14.899713467048711</v>
      </c>
      <c r="N35" s="62">
        <f t="shared" si="4"/>
        <v>4.2979942693409736</v>
      </c>
      <c r="O35" s="62">
        <f t="shared" si="4"/>
        <v>0</v>
      </c>
      <c r="P35" s="62">
        <f t="shared" si="4"/>
        <v>0.42979942693409745</v>
      </c>
      <c r="Q35" s="62">
        <f t="shared" si="4"/>
        <v>2.722063037249284</v>
      </c>
      <c r="R35" s="62">
        <f t="shared" si="4"/>
        <v>0</v>
      </c>
      <c r="S35" s="62">
        <f t="shared" si="4"/>
        <v>0.14326647564469913</v>
      </c>
      <c r="T35" s="62">
        <f t="shared" si="4"/>
        <v>0.14326647564469913</v>
      </c>
      <c r="U35" s="62">
        <f t="shared" si="4"/>
        <v>7.5931232091690548</v>
      </c>
      <c r="V35" s="139">
        <f t="shared" si="4"/>
        <v>7.0200573065902576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ht="18.75" hidden="1" customHeight="1">
      <c r="A36" s="206"/>
      <c r="B36" s="17" t="s">
        <v>34</v>
      </c>
      <c r="C36" s="63">
        <v>11875</v>
      </c>
      <c r="D36" s="74">
        <v>217</v>
      </c>
      <c r="E36" s="74">
        <v>3489</v>
      </c>
      <c r="F36" s="74">
        <v>36</v>
      </c>
      <c r="G36" s="74">
        <v>241</v>
      </c>
      <c r="H36" s="74">
        <v>130</v>
      </c>
      <c r="I36" s="74">
        <v>250</v>
      </c>
      <c r="J36" s="74">
        <v>0</v>
      </c>
      <c r="K36" s="74">
        <v>0</v>
      </c>
      <c r="L36" s="74">
        <v>3294</v>
      </c>
      <c r="M36" s="74">
        <v>1948</v>
      </c>
      <c r="N36" s="74">
        <v>434</v>
      </c>
      <c r="O36" s="74">
        <v>6</v>
      </c>
      <c r="P36" s="74">
        <v>58</v>
      </c>
      <c r="Q36" s="74">
        <v>351</v>
      </c>
      <c r="R36" s="74">
        <v>0</v>
      </c>
      <c r="S36" s="74">
        <v>7</v>
      </c>
      <c r="T36" s="74">
        <v>26</v>
      </c>
      <c r="U36" s="74">
        <v>596</v>
      </c>
      <c r="V36" s="140">
        <v>792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ht="18.75" hidden="1" customHeight="1">
      <c r="A37" s="206"/>
      <c r="B37" s="18" t="s">
        <v>49</v>
      </c>
      <c r="C37" s="64">
        <v>100</v>
      </c>
      <c r="D37" s="64">
        <f t="shared" ref="D37:V37" si="5">+D36/$C$36*100</f>
        <v>1.8273684210526318</v>
      </c>
      <c r="E37" s="64">
        <f t="shared" si="5"/>
        <v>29.381052631578946</v>
      </c>
      <c r="F37" s="64">
        <f t="shared" si="5"/>
        <v>0.30315789473684213</v>
      </c>
      <c r="G37" s="64">
        <f t="shared" si="5"/>
        <v>2.0294736842105263</v>
      </c>
      <c r="H37" s="64">
        <f t="shared" si="5"/>
        <v>1.094736842105263</v>
      </c>
      <c r="I37" s="64">
        <f t="shared" si="5"/>
        <v>2.1052631578947367</v>
      </c>
      <c r="J37" s="64">
        <f t="shared" si="5"/>
        <v>0</v>
      </c>
      <c r="K37" s="64">
        <f t="shared" si="5"/>
        <v>0</v>
      </c>
      <c r="L37" s="64">
        <f t="shared" si="5"/>
        <v>27.738947368421051</v>
      </c>
      <c r="M37" s="64">
        <f t="shared" si="5"/>
        <v>16.40421052631579</v>
      </c>
      <c r="N37" s="64">
        <f t="shared" si="5"/>
        <v>3.6547368421052635</v>
      </c>
      <c r="O37" s="64">
        <f t="shared" si="5"/>
        <v>5.0526315789473683E-2</v>
      </c>
      <c r="P37" s="64">
        <f t="shared" si="5"/>
        <v>0.48842105263157898</v>
      </c>
      <c r="Q37" s="64">
        <f t="shared" si="5"/>
        <v>2.9557894736842107</v>
      </c>
      <c r="R37" s="64">
        <f t="shared" si="5"/>
        <v>0</v>
      </c>
      <c r="S37" s="64">
        <f t="shared" si="5"/>
        <v>5.894736842105263E-2</v>
      </c>
      <c r="T37" s="64">
        <f t="shared" si="5"/>
        <v>0.21894736842105264</v>
      </c>
      <c r="U37" s="64">
        <f t="shared" si="5"/>
        <v>5.0189473684210526</v>
      </c>
      <c r="V37" s="142">
        <f t="shared" si="5"/>
        <v>6.6694736842105264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ht="18.75" hidden="1" customHeight="1">
      <c r="A38" s="208" t="s">
        <v>67</v>
      </c>
      <c r="B38" s="20" t="s">
        <v>63</v>
      </c>
      <c r="C38" s="66">
        <v>741</v>
      </c>
      <c r="D38" s="77">
        <v>13</v>
      </c>
      <c r="E38" s="77">
        <v>184</v>
      </c>
      <c r="F38" s="77">
        <v>4</v>
      </c>
      <c r="G38" s="77">
        <v>19</v>
      </c>
      <c r="H38" s="77">
        <v>21</v>
      </c>
      <c r="I38" s="77">
        <v>18</v>
      </c>
      <c r="J38" s="77">
        <v>0</v>
      </c>
      <c r="K38" s="77">
        <v>0</v>
      </c>
      <c r="L38" s="77">
        <v>218</v>
      </c>
      <c r="M38" s="77">
        <v>118</v>
      </c>
      <c r="N38" s="77">
        <v>19</v>
      </c>
      <c r="O38" s="77">
        <v>0</v>
      </c>
      <c r="P38" s="77">
        <v>0</v>
      </c>
      <c r="Q38" s="77">
        <v>17</v>
      </c>
      <c r="R38" s="77">
        <v>0</v>
      </c>
      <c r="S38" s="77">
        <v>0</v>
      </c>
      <c r="T38" s="77">
        <v>0</v>
      </c>
      <c r="U38" s="77">
        <v>61</v>
      </c>
      <c r="V38" s="143">
        <v>49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ht="18.75" hidden="1" customHeight="1">
      <c r="A39" s="208"/>
      <c r="B39" s="21" t="s">
        <v>49</v>
      </c>
      <c r="C39" s="62">
        <v>100</v>
      </c>
      <c r="D39" s="62">
        <f t="shared" ref="D39:V39" si="6">D38/$C$38*100</f>
        <v>1.7543859649122806</v>
      </c>
      <c r="E39" s="62">
        <f t="shared" si="6"/>
        <v>24.831309041835357</v>
      </c>
      <c r="F39" s="62">
        <f t="shared" si="6"/>
        <v>0.53981106612685559</v>
      </c>
      <c r="G39" s="62">
        <f t="shared" si="6"/>
        <v>2.5641025641025639</v>
      </c>
      <c r="H39" s="62">
        <f t="shared" si="6"/>
        <v>2.834008097165992</v>
      </c>
      <c r="I39" s="62">
        <f t="shared" si="6"/>
        <v>2.42914979757085</v>
      </c>
      <c r="J39" s="62">
        <f t="shared" si="6"/>
        <v>0</v>
      </c>
      <c r="K39" s="62">
        <f t="shared" si="6"/>
        <v>0</v>
      </c>
      <c r="L39" s="62">
        <f t="shared" si="6"/>
        <v>29.41970310391363</v>
      </c>
      <c r="M39" s="62">
        <f t="shared" si="6"/>
        <v>15.92442645074224</v>
      </c>
      <c r="N39" s="62">
        <f t="shared" si="6"/>
        <v>2.5641025641025639</v>
      </c>
      <c r="O39" s="62">
        <f t="shared" si="6"/>
        <v>0</v>
      </c>
      <c r="P39" s="62">
        <f t="shared" si="6"/>
        <v>0</v>
      </c>
      <c r="Q39" s="62">
        <f t="shared" si="6"/>
        <v>2.2941970310391366</v>
      </c>
      <c r="R39" s="62">
        <f t="shared" si="6"/>
        <v>0</v>
      </c>
      <c r="S39" s="62">
        <f t="shared" si="6"/>
        <v>0</v>
      </c>
      <c r="T39" s="62">
        <f t="shared" si="6"/>
        <v>0</v>
      </c>
      <c r="U39" s="62">
        <f t="shared" si="6"/>
        <v>8.2321187584345488</v>
      </c>
      <c r="V39" s="160">
        <f t="shared" si="6"/>
        <v>6.6126855600539809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ht="18.75" hidden="1" customHeight="1">
      <c r="A40" s="208"/>
      <c r="B40" s="17" t="s">
        <v>34</v>
      </c>
      <c r="C40" s="63">
        <v>12264</v>
      </c>
      <c r="D40" s="74">
        <v>214</v>
      </c>
      <c r="E40" s="74">
        <v>3494</v>
      </c>
      <c r="F40" s="74">
        <v>52</v>
      </c>
      <c r="G40" s="74">
        <v>245</v>
      </c>
      <c r="H40" s="74">
        <v>150</v>
      </c>
      <c r="I40" s="74">
        <v>268</v>
      </c>
      <c r="J40" s="74">
        <v>0</v>
      </c>
      <c r="K40" s="74">
        <v>1</v>
      </c>
      <c r="L40" s="74">
        <v>3445</v>
      </c>
      <c r="M40" s="74">
        <v>2051</v>
      </c>
      <c r="N40" s="74">
        <v>411</v>
      </c>
      <c r="O40" s="74">
        <v>16</v>
      </c>
      <c r="P40" s="74">
        <v>46</v>
      </c>
      <c r="Q40" s="74">
        <v>343</v>
      </c>
      <c r="R40" s="74">
        <v>0</v>
      </c>
      <c r="S40" s="74">
        <v>2</v>
      </c>
      <c r="T40" s="74">
        <v>19</v>
      </c>
      <c r="U40" s="74">
        <v>659</v>
      </c>
      <c r="V40" s="140">
        <v>848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ht="18.75" hidden="1" customHeight="1">
      <c r="A41" s="208"/>
      <c r="B41" s="22" t="s">
        <v>49</v>
      </c>
      <c r="C41" s="64">
        <v>100</v>
      </c>
      <c r="D41" s="64">
        <f t="shared" ref="D41:V41" si="7">D40/$C$40*100</f>
        <v>1.7449445531637311</v>
      </c>
      <c r="E41" s="64">
        <f t="shared" si="7"/>
        <v>28.489889106327464</v>
      </c>
      <c r="F41" s="64">
        <f t="shared" si="7"/>
        <v>0.42400521852576645</v>
      </c>
      <c r="G41" s="64">
        <f t="shared" si="7"/>
        <v>1.9977168949771689</v>
      </c>
      <c r="H41" s="64">
        <f t="shared" si="7"/>
        <v>1.2230919765166339</v>
      </c>
      <c r="I41" s="64">
        <f t="shared" si="7"/>
        <v>2.1852576647097193</v>
      </c>
      <c r="J41" s="64">
        <f t="shared" si="7"/>
        <v>0</v>
      </c>
      <c r="K41" s="64">
        <f t="shared" si="7"/>
        <v>8.1539465101108932E-3</v>
      </c>
      <c r="L41" s="64">
        <f t="shared" si="7"/>
        <v>28.090345727332029</v>
      </c>
      <c r="M41" s="64">
        <f t="shared" si="7"/>
        <v>16.723744292237445</v>
      </c>
      <c r="N41" s="64">
        <f t="shared" si="7"/>
        <v>3.3512720156555771</v>
      </c>
      <c r="O41" s="64">
        <f t="shared" si="7"/>
        <v>0.13046314416177429</v>
      </c>
      <c r="P41" s="64">
        <f t="shared" si="7"/>
        <v>0.37508153946510109</v>
      </c>
      <c r="Q41" s="64">
        <f t="shared" si="7"/>
        <v>2.7968036529680362</v>
      </c>
      <c r="R41" s="64">
        <f t="shared" si="7"/>
        <v>0</v>
      </c>
      <c r="S41" s="64">
        <f t="shared" si="7"/>
        <v>1.6307893020221786E-2</v>
      </c>
      <c r="T41" s="64">
        <f t="shared" si="7"/>
        <v>0.15492498369210697</v>
      </c>
      <c r="U41" s="64">
        <f t="shared" si="7"/>
        <v>5.3734507501630784</v>
      </c>
      <c r="V41" s="142">
        <f t="shared" si="7"/>
        <v>6.9145466405740379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18.75" hidden="1" customHeight="1">
      <c r="A42" s="207" t="s">
        <v>50</v>
      </c>
      <c r="B42" s="20" t="s">
        <v>63</v>
      </c>
      <c r="C42" s="66">
        <v>721</v>
      </c>
      <c r="D42" s="77">
        <v>12</v>
      </c>
      <c r="E42" s="77">
        <v>202</v>
      </c>
      <c r="F42" s="77">
        <v>4</v>
      </c>
      <c r="G42" s="77">
        <v>9</v>
      </c>
      <c r="H42" s="77">
        <v>10</v>
      </c>
      <c r="I42" s="77">
        <v>15</v>
      </c>
      <c r="J42" s="77">
        <v>0</v>
      </c>
      <c r="K42" s="77">
        <v>0</v>
      </c>
      <c r="L42" s="77">
        <v>206</v>
      </c>
      <c r="M42" s="77">
        <v>94</v>
      </c>
      <c r="N42" s="77">
        <v>27</v>
      </c>
      <c r="O42" s="77">
        <v>0</v>
      </c>
      <c r="P42" s="77">
        <v>1</v>
      </c>
      <c r="Q42" s="77">
        <v>23</v>
      </c>
      <c r="R42" s="77">
        <v>0</v>
      </c>
      <c r="S42" s="77">
        <v>0</v>
      </c>
      <c r="T42" s="77">
        <v>1</v>
      </c>
      <c r="U42" s="77">
        <v>67</v>
      </c>
      <c r="V42" s="143">
        <v>50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ht="18.75" hidden="1" customHeight="1">
      <c r="A43" s="207"/>
      <c r="B43" s="16" t="s">
        <v>49</v>
      </c>
      <c r="C43" s="62">
        <v>100</v>
      </c>
      <c r="D43" s="62">
        <f t="shared" ref="D43:V43" si="8">D42/$C$42*100</f>
        <v>1.6643550624133148</v>
      </c>
      <c r="E43" s="62">
        <f t="shared" si="8"/>
        <v>28.016643550624131</v>
      </c>
      <c r="F43" s="62">
        <f t="shared" si="8"/>
        <v>0.55478502080443826</v>
      </c>
      <c r="G43" s="62">
        <f t="shared" si="8"/>
        <v>1.248266296809986</v>
      </c>
      <c r="H43" s="62">
        <f t="shared" si="8"/>
        <v>1.3869625520110958</v>
      </c>
      <c r="I43" s="62">
        <f t="shared" si="8"/>
        <v>2.0804438280166435</v>
      </c>
      <c r="J43" s="62">
        <f t="shared" si="8"/>
        <v>0</v>
      </c>
      <c r="K43" s="62">
        <f t="shared" si="8"/>
        <v>0</v>
      </c>
      <c r="L43" s="62">
        <f t="shared" si="8"/>
        <v>28.571428571428569</v>
      </c>
      <c r="M43" s="62">
        <f t="shared" si="8"/>
        <v>13.037447988904299</v>
      </c>
      <c r="N43" s="62">
        <f t="shared" si="8"/>
        <v>3.7447988904299581</v>
      </c>
      <c r="O43" s="62">
        <f t="shared" si="8"/>
        <v>0</v>
      </c>
      <c r="P43" s="62">
        <f t="shared" si="8"/>
        <v>0.13869625520110956</v>
      </c>
      <c r="Q43" s="62">
        <f t="shared" si="8"/>
        <v>3.19001386962552</v>
      </c>
      <c r="R43" s="62">
        <f t="shared" si="8"/>
        <v>0</v>
      </c>
      <c r="S43" s="62">
        <f t="shared" si="8"/>
        <v>0</v>
      </c>
      <c r="T43" s="62">
        <f t="shared" si="8"/>
        <v>0.13869625520110956</v>
      </c>
      <c r="U43" s="62">
        <f t="shared" si="8"/>
        <v>9.2926490984743406</v>
      </c>
      <c r="V43" s="160">
        <f t="shared" si="8"/>
        <v>6.9348127600554781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ht="18.75" hidden="1" customHeight="1">
      <c r="A44" s="207"/>
      <c r="B44" s="17" t="s">
        <v>34</v>
      </c>
      <c r="C44" s="63">
        <v>12754</v>
      </c>
      <c r="D44" s="74">
        <v>203</v>
      </c>
      <c r="E44" s="74">
        <v>3599</v>
      </c>
      <c r="F44" s="74">
        <v>47</v>
      </c>
      <c r="G44" s="74">
        <v>240</v>
      </c>
      <c r="H44" s="74">
        <v>151</v>
      </c>
      <c r="I44" s="74">
        <v>281</v>
      </c>
      <c r="J44" s="74">
        <v>0</v>
      </c>
      <c r="K44" s="74">
        <v>0</v>
      </c>
      <c r="L44" s="74">
        <v>3435</v>
      </c>
      <c r="M44" s="74">
        <v>2138</v>
      </c>
      <c r="N44" s="74">
        <v>475</v>
      </c>
      <c r="O44" s="74">
        <v>10</v>
      </c>
      <c r="P44" s="74">
        <v>66</v>
      </c>
      <c r="Q44" s="74">
        <v>387</v>
      </c>
      <c r="R44" s="74">
        <v>0</v>
      </c>
      <c r="S44" s="74">
        <v>3</v>
      </c>
      <c r="T44" s="74">
        <v>26</v>
      </c>
      <c r="U44" s="74">
        <v>850</v>
      </c>
      <c r="V44" s="140">
        <v>843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18.75" hidden="1" customHeight="1">
      <c r="A45" s="207"/>
      <c r="B45" s="19" t="s">
        <v>49</v>
      </c>
      <c r="C45" s="65">
        <v>100</v>
      </c>
      <c r="D45" s="65">
        <f t="shared" ref="D45:V45" si="9">D44/$C$44*100</f>
        <v>1.5916575192096598</v>
      </c>
      <c r="E45" s="65">
        <f t="shared" si="9"/>
        <v>28.218598086874707</v>
      </c>
      <c r="F45" s="65">
        <f t="shared" si="9"/>
        <v>0.36851183942292615</v>
      </c>
      <c r="G45" s="65">
        <f t="shared" si="9"/>
        <v>1.8817625842872825</v>
      </c>
      <c r="H45" s="65">
        <f t="shared" si="9"/>
        <v>1.1839422926140819</v>
      </c>
      <c r="I45" s="65">
        <f t="shared" si="9"/>
        <v>2.2032303591030264</v>
      </c>
      <c r="J45" s="65">
        <f t="shared" si="9"/>
        <v>0</v>
      </c>
      <c r="K45" s="65">
        <f t="shared" si="9"/>
        <v>0</v>
      </c>
      <c r="L45" s="65">
        <f t="shared" si="9"/>
        <v>26.932726987611726</v>
      </c>
      <c r="M45" s="65">
        <f t="shared" si="9"/>
        <v>16.763368355025872</v>
      </c>
      <c r="N45" s="65">
        <f t="shared" si="9"/>
        <v>3.7243217814019132</v>
      </c>
      <c r="O45" s="65">
        <f t="shared" si="9"/>
        <v>7.8406774345303437E-2</v>
      </c>
      <c r="P45" s="65">
        <f t="shared" si="9"/>
        <v>0.51748471067900259</v>
      </c>
      <c r="Q45" s="65">
        <f t="shared" si="9"/>
        <v>3.0343421671632429</v>
      </c>
      <c r="R45" s="65">
        <f t="shared" si="9"/>
        <v>0</v>
      </c>
      <c r="S45" s="65">
        <f t="shared" si="9"/>
        <v>2.3522032303591029E-2</v>
      </c>
      <c r="T45" s="65">
        <f t="shared" si="9"/>
        <v>0.20385761329778895</v>
      </c>
      <c r="U45" s="65">
        <f t="shared" si="9"/>
        <v>6.6645758193507918</v>
      </c>
      <c r="V45" s="141">
        <f t="shared" si="9"/>
        <v>6.6096910773090798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ht="18.75" hidden="1" customHeight="1">
      <c r="A46" s="207" t="s">
        <v>68</v>
      </c>
      <c r="B46" s="15" t="s">
        <v>63</v>
      </c>
      <c r="C46" s="61">
        <v>698</v>
      </c>
      <c r="D46" s="72">
        <v>15</v>
      </c>
      <c r="E46" s="72">
        <v>192</v>
      </c>
      <c r="F46" s="72">
        <v>4</v>
      </c>
      <c r="G46" s="72">
        <v>10</v>
      </c>
      <c r="H46" s="72">
        <v>18</v>
      </c>
      <c r="I46" s="72">
        <v>21</v>
      </c>
      <c r="J46" s="72">
        <v>0</v>
      </c>
      <c r="K46" s="72">
        <v>0</v>
      </c>
      <c r="L46" s="72">
        <v>152</v>
      </c>
      <c r="M46" s="72">
        <v>112</v>
      </c>
      <c r="N46" s="72">
        <v>26</v>
      </c>
      <c r="O46" s="72">
        <v>0</v>
      </c>
      <c r="P46" s="72">
        <v>1</v>
      </c>
      <c r="Q46" s="72">
        <v>15</v>
      </c>
      <c r="R46" s="72">
        <v>0</v>
      </c>
      <c r="S46" s="72">
        <v>0</v>
      </c>
      <c r="T46" s="72">
        <v>2</v>
      </c>
      <c r="U46" s="72">
        <v>65</v>
      </c>
      <c r="V46" s="138">
        <v>65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ht="18.75" hidden="1" customHeight="1">
      <c r="A47" s="207"/>
      <c r="B47" s="16" t="s">
        <v>49</v>
      </c>
      <c r="C47" s="62">
        <v>100</v>
      </c>
      <c r="D47" s="62">
        <f t="shared" ref="D47:V47" si="10">D46/$C$46*100</f>
        <v>2.1489971346704868</v>
      </c>
      <c r="E47" s="62">
        <f t="shared" si="10"/>
        <v>27.507163323782237</v>
      </c>
      <c r="F47" s="62">
        <f t="shared" si="10"/>
        <v>0.57306590257879653</v>
      </c>
      <c r="G47" s="62">
        <f t="shared" si="10"/>
        <v>1.4326647564469914</v>
      </c>
      <c r="H47" s="62">
        <f t="shared" si="10"/>
        <v>2.5787965616045847</v>
      </c>
      <c r="I47" s="62">
        <f t="shared" si="10"/>
        <v>3.0085959885386817</v>
      </c>
      <c r="J47" s="62">
        <f t="shared" si="10"/>
        <v>0</v>
      </c>
      <c r="K47" s="62">
        <f t="shared" si="10"/>
        <v>0</v>
      </c>
      <c r="L47" s="62">
        <f t="shared" si="10"/>
        <v>21.776504297994272</v>
      </c>
      <c r="M47" s="62">
        <f t="shared" si="10"/>
        <v>16.045845272206304</v>
      </c>
      <c r="N47" s="62">
        <f t="shared" si="10"/>
        <v>3.7249283667621778</v>
      </c>
      <c r="O47" s="62">
        <f t="shared" si="10"/>
        <v>0</v>
      </c>
      <c r="P47" s="62">
        <f t="shared" si="10"/>
        <v>0.14326647564469913</v>
      </c>
      <c r="Q47" s="62">
        <f t="shared" si="10"/>
        <v>2.1489971346704868</v>
      </c>
      <c r="R47" s="62">
        <f t="shared" si="10"/>
        <v>0</v>
      </c>
      <c r="S47" s="62">
        <f t="shared" si="10"/>
        <v>0</v>
      </c>
      <c r="T47" s="62">
        <f t="shared" si="10"/>
        <v>0.28653295128939826</v>
      </c>
      <c r="U47" s="62">
        <f t="shared" si="10"/>
        <v>9.3123209169054437</v>
      </c>
      <c r="V47" s="139">
        <f t="shared" si="10"/>
        <v>9.3123209169054437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ht="18.75" hidden="1" customHeight="1">
      <c r="A48" s="207"/>
      <c r="B48" s="17" t="s">
        <v>34</v>
      </c>
      <c r="C48" s="63">
        <v>12547</v>
      </c>
      <c r="D48" s="74">
        <v>244</v>
      </c>
      <c r="E48" s="74">
        <v>3597</v>
      </c>
      <c r="F48" s="74">
        <v>46</v>
      </c>
      <c r="G48" s="74">
        <v>219</v>
      </c>
      <c r="H48" s="74">
        <v>183</v>
      </c>
      <c r="I48" s="74">
        <v>277</v>
      </c>
      <c r="J48" s="74">
        <v>0</v>
      </c>
      <c r="K48" s="74">
        <v>0</v>
      </c>
      <c r="L48" s="74">
        <v>3243</v>
      </c>
      <c r="M48" s="74">
        <v>2150</v>
      </c>
      <c r="N48" s="74">
        <v>475</v>
      </c>
      <c r="O48" s="74">
        <v>10</v>
      </c>
      <c r="P48" s="74">
        <v>45</v>
      </c>
      <c r="Q48" s="74">
        <v>326</v>
      </c>
      <c r="R48" s="74">
        <v>0</v>
      </c>
      <c r="S48" s="74">
        <v>5</v>
      </c>
      <c r="T48" s="74">
        <v>19</v>
      </c>
      <c r="U48" s="74">
        <v>892</v>
      </c>
      <c r="V48" s="140">
        <v>816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ht="18.75" hidden="1" customHeight="1">
      <c r="A49" s="207"/>
      <c r="B49" s="18" t="s">
        <v>49</v>
      </c>
      <c r="C49" s="64">
        <v>100</v>
      </c>
      <c r="D49" s="64">
        <f t="shared" ref="D49:V49" si="11">D48/$C$48*100</f>
        <v>1.9446879732206903</v>
      </c>
      <c r="E49" s="64">
        <f t="shared" si="11"/>
        <v>28.668207539650915</v>
      </c>
      <c r="F49" s="64">
        <f t="shared" si="11"/>
        <v>0.36662150314816289</v>
      </c>
      <c r="G49" s="64">
        <f t="shared" si="11"/>
        <v>1.745437156292341</v>
      </c>
      <c r="H49" s="64">
        <f t="shared" si="11"/>
        <v>1.4585159799155176</v>
      </c>
      <c r="I49" s="64">
        <f t="shared" si="11"/>
        <v>2.2076990515661117</v>
      </c>
      <c r="J49" s="64">
        <f t="shared" si="11"/>
        <v>0</v>
      </c>
      <c r="K49" s="64">
        <f t="shared" si="11"/>
        <v>0</v>
      </c>
      <c r="L49" s="64">
        <f t="shared" si="11"/>
        <v>25.846815971945485</v>
      </c>
      <c r="M49" s="64">
        <f t="shared" si="11"/>
        <v>17.135570255838047</v>
      </c>
      <c r="N49" s="64">
        <f t="shared" si="11"/>
        <v>3.7857655216386386</v>
      </c>
      <c r="O49" s="64">
        <f t="shared" si="11"/>
        <v>7.9700326771339758E-2</v>
      </c>
      <c r="P49" s="64">
        <f t="shared" si="11"/>
        <v>0.35865147047102891</v>
      </c>
      <c r="Q49" s="64">
        <f t="shared" si="11"/>
        <v>2.5982306527456762</v>
      </c>
      <c r="R49" s="64">
        <f t="shared" si="11"/>
        <v>0</v>
      </c>
      <c r="S49" s="64">
        <f t="shared" si="11"/>
        <v>3.9850163385669879E-2</v>
      </c>
      <c r="T49" s="64">
        <f t="shared" si="11"/>
        <v>0.15143062086554554</v>
      </c>
      <c r="U49" s="64">
        <f t="shared" si="11"/>
        <v>7.1092691480035066</v>
      </c>
      <c r="V49" s="142">
        <f t="shared" si="11"/>
        <v>6.5035466645413251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 ht="18.75" hidden="1" customHeight="1">
      <c r="A50" s="207" t="s">
        <v>40</v>
      </c>
      <c r="B50" s="20" t="s">
        <v>63</v>
      </c>
      <c r="C50" s="66">
        <v>737</v>
      </c>
      <c r="D50" s="77">
        <v>20</v>
      </c>
      <c r="E50" s="77">
        <v>183</v>
      </c>
      <c r="F50" s="77">
        <v>6</v>
      </c>
      <c r="G50" s="77">
        <v>13</v>
      </c>
      <c r="H50" s="77">
        <v>23</v>
      </c>
      <c r="I50" s="77">
        <v>24</v>
      </c>
      <c r="J50" s="77">
        <v>0</v>
      </c>
      <c r="K50" s="77">
        <v>0</v>
      </c>
      <c r="L50" s="77">
        <v>190</v>
      </c>
      <c r="M50" s="77">
        <v>111</v>
      </c>
      <c r="N50" s="77">
        <v>26</v>
      </c>
      <c r="O50" s="77">
        <v>0</v>
      </c>
      <c r="P50" s="77">
        <v>4</v>
      </c>
      <c r="Q50" s="77">
        <v>16</v>
      </c>
      <c r="R50" s="77">
        <v>0</v>
      </c>
      <c r="S50" s="77">
        <v>0</v>
      </c>
      <c r="T50" s="77">
        <v>0</v>
      </c>
      <c r="U50" s="77">
        <v>62</v>
      </c>
      <c r="V50" s="143">
        <v>59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ht="18.75" hidden="1" customHeight="1">
      <c r="A51" s="207"/>
      <c r="B51" s="16" t="s">
        <v>49</v>
      </c>
      <c r="C51" s="62">
        <v>100</v>
      </c>
      <c r="D51" s="62">
        <f t="shared" ref="D51:V51" si="12">D50/$C$50*100</f>
        <v>2.7137042062415198</v>
      </c>
      <c r="E51" s="62">
        <f t="shared" si="12"/>
        <v>24.830393487109905</v>
      </c>
      <c r="F51" s="62">
        <f t="shared" si="12"/>
        <v>0.81411126187245586</v>
      </c>
      <c r="G51" s="62">
        <f t="shared" si="12"/>
        <v>1.7639077340569878</v>
      </c>
      <c r="H51" s="62">
        <f t="shared" si="12"/>
        <v>3.1207598371777476</v>
      </c>
      <c r="I51" s="62">
        <f t="shared" si="12"/>
        <v>3.2564450474898234</v>
      </c>
      <c r="J51" s="62">
        <f t="shared" si="12"/>
        <v>0</v>
      </c>
      <c r="K51" s="62">
        <f t="shared" si="12"/>
        <v>0</v>
      </c>
      <c r="L51" s="62">
        <f t="shared" si="12"/>
        <v>25.780189959294436</v>
      </c>
      <c r="M51" s="62">
        <f t="shared" si="12"/>
        <v>15.061058344640434</v>
      </c>
      <c r="N51" s="62">
        <f t="shared" si="12"/>
        <v>3.5278154681139755</v>
      </c>
      <c r="O51" s="62">
        <f t="shared" si="12"/>
        <v>0</v>
      </c>
      <c r="P51" s="62">
        <f t="shared" si="12"/>
        <v>0.54274084124830391</v>
      </c>
      <c r="Q51" s="62">
        <f t="shared" si="12"/>
        <v>2.1709633649932156</v>
      </c>
      <c r="R51" s="62">
        <f t="shared" si="12"/>
        <v>0</v>
      </c>
      <c r="S51" s="62">
        <f t="shared" si="12"/>
        <v>0</v>
      </c>
      <c r="T51" s="62">
        <f t="shared" si="12"/>
        <v>0</v>
      </c>
      <c r="U51" s="62">
        <f t="shared" si="12"/>
        <v>8.4124830393487109</v>
      </c>
      <c r="V51" s="139">
        <f t="shared" si="12"/>
        <v>8.0054274084124835</v>
      </c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ht="18.75" hidden="1" customHeight="1">
      <c r="A52" s="207"/>
      <c r="B52" s="17" t="s">
        <v>34</v>
      </c>
      <c r="C52" s="63">
        <v>12584</v>
      </c>
      <c r="D52" s="74">
        <v>223</v>
      </c>
      <c r="E52" s="74">
        <v>3657</v>
      </c>
      <c r="F52" s="74">
        <v>35</v>
      </c>
      <c r="G52" s="74">
        <v>216</v>
      </c>
      <c r="H52" s="74">
        <v>219</v>
      </c>
      <c r="I52" s="74">
        <v>312</v>
      </c>
      <c r="J52" s="74">
        <v>0</v>
      </c>
      <c r="K52" s="74">
        <v>0</v>
      </c>
      <c r="L52" s="74">
        <v>3265</v>
      </c>
      <c r="M52" s="74">
        <v>2059</v>
      </c>
      <c r="N52" s="74">
        <v>444</v>
      </c>
      <c r="O52" s="74">
        <v>11</v>
      </c>
      <c r="P52" s="74">
        <v>48</v>
      </c>
      <c r="Q52" s="74">
        <v>303</v>
      </c>
      <c r="R52" s="74">
        <v>0</v>
      </c>
      <c r="S52" s="74">
        <v>2</v>
      </c>
      <c r="T52" s="74">
        <v>22</v>
      </c>
      <c r="U52" s="74">
        <v>953</v>
      </c>
      <c r="V52" s="140">
        <v>815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ht="18.75" hidden="1" customHeight="1">
      <c r="A53" s="207"/>
      <c r="B53" s="19" t="s">
        <v>49</v>
      </c>
      <c r="C53" s="65">
        <v>100</v>
      </c>
      <c r="D53" s="65">
        <f t="shared" ref="D53:V53" si="13">D52/$C$52*100</f>
        <v>1.7720915448188175</v>
      </c>
      <c r="E53" s="65">
        <f t="shared" si="13"/>
        <v>29.060712015257469</v>
      </c>
      <c r="F53" s="65">
        <f t="shared" si="13"/>
        <v>0.27813095994914172</v>
      </c>
      <c r="G53" s="65">
        <f t="shared" si="13"/>
        <v>1.7164653528289893</v>
      </c>
      <c r="H53" s="65">
        <f t="shared" si="13"/>
        <v>1.7403051493960584</v>
      </c>
      <c r="I53" s="65">
        <f t="shared" si="13"/>
        <v>2.4793388429752068</v>
      </c>
      <c r="J53" s="65">
        <f t="shared" si="13"/>
        <v>0</v>
      </c>
      <c r="K53" s="65">
        <f t="shared" si="13"/>
        <v>0</v>
      </c>
      <c r="L53" s="65">
        <f t="shared" si="13"/>
        <v>25.945645263827082</v>
      </c>
      <c r="M53" s="65">
        <f t="shared" si="13"/>
        <v>16.362047043865225</v>
      </c>
      <c r="N53" s="65">
        <f t="shared" si="13"/>
        <v>3.5282898919262555</v>
      </c>
      <c r="O53" s="65">
        <f t="shared" si="13"/>
        <v>8.7412587412587409E-2</v>
      </c>
      <c r="P53" s="65">
        <f t="shared" si="13"/>
        <v>0.38143674507310871</v>
      </c>
      <c r="Q53" s="65">
        <f t="shared" si="13"/>
        <v>2.4078194532739987</v>
      </c>
      <c r="R53" s="65">
        <f t="shared" si="13"/>
        <v>0</v>
      </c>
      <c r="S53" s="65">
        <f t="shared" si="13"/>
        <v>1.5893197711379529E-2</v>
      </c>
      <c r="T53" s="65">
        <f t="shared" si="13"/>
        <v>0.17482517482517482</v>
      </c>
      <c r="U53" s="65">
        <f t="shared" si="13"/>
        <v>7.5731087094723453</v>
      </c>
      <c r="V53" s="141">
        <f t="shared" si="13"/>
        <v>6.4764780673871574</v>
      </c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ht="18.75" hidden="1" customHeight="1">
      <c r="A54" s="207" t="s">
        <v>51</v>
      </c>
      <c r="B54" s="15" t="s">
        <v>63</v>
      </c>
      <c r="C54" s="61">
        <v>721</v>
      </c>
      <c r="D54" s="72">
        <v>12</v>
      </c>
      <c r="E54" s="72">
        <v>183</v>
      </c>
      <c r="F54" s="72">
        <v>3</v>
      </c>
      <c r="G54" s="72">
        <v>17</v>
      </c>
      <c r="H54" s="72">
        <v>15</v>
      </c>
      <c r="I54" s="72">
        <v>29</v>
      </c>
      <c r="J54" s="72">
        <v>0</v>
      </c>
      <c r="K54" s="72">
        <v>0</v>
      </c>
      <c r="L54" s="72">
        <v>185</v>
      </c>
      <c r="M54" s="72">
        <v>115</v>
      </c>
      <c r="N54" s="72">
        <v>28</v>
      </c>
      <c r="O54" s="72">
        <v>0</v>
      </c>
      <c r="P54" s="72">
        <v>2</v>
      </c>
      <c r="Q54" s="72">
        <v>18</v>
      </c>
      <c r="R54" s="72">
        <v>0</v>
      </c>
      <c r="S54" s="72">
        <v>0</v>
      </c>
      <c r="T54" s="72">
        <v>2</v>
      </c>
      <c r="U54" s="72">
        <v>59</v>
      </c>
      <c r="V54" s="138">
        <v>53</v>
      </c>
      <c r="W54" s="11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ht="18.75" hidden="1" customHeight="1">
      <c r="A55" s="207"/>
      <c r="B55" s="16" t="s">
        <v>49</v>
      </c>
      <c r="C55" s="62">
        <v>100</v>
      </c>
      <c r="D55" s="62">
        <f t="shared" ref="D55:V55" si="14">D54/$C$54*100</f>
        <v>1.6643550624133148</v>
      </c>
      <c r="E55" s="62">
        <f t="shared" si="14"/>
        <v>25.381414701803052</v>
      </c>
      <c r="F55" s="62">
        <f t="shared" si="14"/>
        <v>0.41608876560332869</v>
      </c>
      <c r="G55" s="62">
        <f t="shared" si="14"/>
        <v>2.3578363384188625</v>
      </c>
      <c r="H55" s="62">
        <f t="shared" si="14"/>
        <v>2.0804438280166435</v>
      </c>
      <c r="I55" s="62">
        <f t="shared" si="14"/>
        <v>4.0221914008321775</v>
      </c>
      <c r="J55" s="62">
        <f t="shared" si="14"/>
        <v>0</v>
      </c>
      <c r="K55" s="62">
        <f t="shared" si="14"/>
        <v>0</v>
      </c>
      <c r="L55" s="62">
        <f t="shared" si="14"/>
        <v>25.658807212205271</v>
      </c>
      <c r="M55" s="62">
        <f t="shared" si="14"/>
        <v>15.950069348127602</v>
      </c>
      <c r="N55" s="62">
        <f t="shared" si="14"/>
        <v>3.8834951456310676</v>
      </c>
      <c r="O55" s="62">
        <f t="shared" si="14"/>
        <v>0</v>
      </c>
      <c r="P55" s="62">
        <f t="shared" si="14"/>
        <v>0.27739251040221913</v>
      </c>
      <c r="Q55" s="62">
        <f t="shared" si="14"/>
        <v>2.496532593619972</v>
      </c>
      <c r="R55" s="62">
        <f t="shared" si="14"/>
        <v>0</v>
      </c>
      <c r="S55" s="62">
        <f t="shared" si="14"/>
        <v>0</v>
      </c>
      <c r="T55" s="62">
        <f t="shared" si="14"/>
        <v>0.27739251040221913</v>
      </c>
      <c r="U55" s="62">
        <f t="shared" si="14"/>
        <v>8.1830790568654646</v>
      </c>
      <c r="V55" s="139">
        <f t="shared" si="14"/>
        <v>7.3509015256588066</v>
      </c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ht="18.75" hidden="1" customHeight="1">
      <c r="A56" s="207"/>
      <c r="B56" s="17" t="s">
        <v>34</v>
      </c>
      <c r="C56" s="63">
        <v>12731</v>
      </c>
      <c r="D56" s="74">
        <v>223</v>
      </c>
      <c r="E56" s="74">
        <v>3687</v>
      </c>
      <c r="F56" s="74">
        <v>35</v>
      </c>
      <c r="G56" s="74">
        <v>211</v>
      </c>
      <c r="H56" s="74">
        <v>208</v>
      </c>
      <c r="I56" s="74">
        <v>359</v>
      </c>
      <c r="J56" s="74">
        <v>0</v>
      </c>
      <c r="K56" s="74">
        <v>0</v>
      </c>
      <c r="L56" s="74">
        <v>3284</v>
      </c>
      <c r="M56" s="74">
        <v>2120</v>
      </c>
      <c r="N56" s="74">
        <v>414</v>
      </c>
      <c r="O56" s="74">
        <v>12</v>
      </c>
      <c r="P56" s="74">
        <v>57</v>
      </c>
      <c r="Q56" s="74">
        <v>324</v>
      </c>
      <c r="R56" s="74">
        <v>2</v>
      </c>
      <c r="S56" s="74">
        <v>3</v>
      </c>
      <c r="T56" s="74">
        <v>29</v>
      </c>
      <c r="U56" s="74">
        <v>945</v>
      </c>
      <c r="V56" s="140">
        <v>818</v>
      </c>
      <c r="W56" s="111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ht="18.75" hidden="1" customHeight="1">
      <c r="A57" s="207"/>
      <c r="B57" s="19" t="s">
        <v>49</v>
      </c>
      <c r="C57" s="65">
        <v>100</v>
      </c>
      <c r="D57" s="65">
        <f t="shared" ref="D57:V57" si="15">D56/$C$56*100</f>
        <v>1.7516298798209096</v>
      </c>
      <c r="E57" s="65">
        <f t="shared" si="15"/>
        <v>28.960804335873064</v>
      </c>
      <c r="F57" s="65">
        <f t="shared" si="15"/>
        <v>0.27491948786426834</v>
      </c>
      <c r="G57" s="65">
        <f t="shared" si="15"/>
        <v>1.6573717696960175</v>
      </c>
      <c r="H57" s="65">
        <f t="shared" si="15"/>
        <v>1.6338072421647944</v>
      </c>
      <c r="I57" s="65">
        <f t="shared" si="15"/>
        <v>2.819888461236352</v>
      </c>
      <c r="J57" s="65">
        <f t="shared" si="15"/>
        <v>0</v>
      </c>
      <c r="K57" s="65">
        <f t="shared" si="15"/>
        <v>0</v>
      </c>
      <c r="L57" s="65">
        <f t="shared" si="15"/>
        <v>25.795302804178778</v>
      </c>
      <c r="M57" s="65">
        <f t="shared" si="15"/>
        <v>16.652266122064251</v>
      </c>
      <c r="N57" s="65">
        <f t="shared" si="15"/>
        <v>3.251904799308774</v>
      </c>
      <c r="O57" s="65">
        <f t="shared" si="15"/>
        <v>9.4258110124892006E-2</v>
      </c>
      <c r="P57" s="65">
        <f t="shared" si="15"/>
        <v>0.447726023093237</v>
      </c>
      <c r="Q57" s="65">
        <f t="shared" si="15"/>
        <v>2.5449689733720837</v>
      </c>
      <c r="R57" s="65">
        <f t="shared" si="15"/>
        <v>1.5709685020815333E-2</v>
      </c>
      <c r="S57" s="65">
        <f t="shared" si="15"/>
        <v>2.3564527531223001E-2</v>
      </c>
      <c r="T57" s="65">
        <f t="shared" si="15"/>
        <v>0.22779043280182232</v>
      </c>
      <c r="U57" s="65">
        <f t="shared" si="15"/>
        <v>7.4228261723352453</v>
      </c>
      <c r="V57" s="141">
        <f t="shared" si="15"/>
        <v>6.4252611735134701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ht="18.75" hidden="1" customHeight="1">
      <c r="A58" s="206" t="s">
        <v>69</v>
      </c>
      <c r="B58" s="15" t="s">
        <v>63</v>
      </c>
      <c r="C58" s="61">
        <v>747</v>
      </c>
      <c r="D58" s="72">
        <v>14</v>
      </c>
      <c r="E58" s="72">
        <v>205</v>
      </c>
      <c r="F58" s="72">
        <v>2</v>
      </c>
      <c r="G58" s="72">
        <v>17</v>
      </c>
      <c r="H58" s="72">
        <v>13</v>
      </c>
      <c r="I58" s="72">
        <v>30</v>
      </c>
      <c r="J58" s="72">
        <v>0</v>
      </c>
      <c r="K58" s="72">
        <v>0</v>
      </c>
      <c r="L58" s="72">
        <v>194</v>
      </c>
      <c r="M58" s="72">
        <v>92</v>
      </c>
      <c r="N58" s="72">
        <v>28</v>
      </c>
      <c r="O58" s="72">
        <v>1</v>
      </c>
      <c r="P58" s="72">
        <v>5</v>
      </c>
      <c r="Q58" s="72">
        <v>22</v>
      </c>
      <c r="R58" s="72">
        <v>0</v>
      </c>
      <c r="S58" s="72">
        <v>0</v>
      </c>
      <c r="T58" s="72">
        <v>1</v>
      </c>
      <c r="U58" s="72">
        <v>75</v>
      </c>
      <c r="V58" s="138">
        <v>48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ht="18.75" hidden="1" customHeight="1">
      <c r="A59" s="206"/>
      <c r="B59" s="16" t="s">
        <v>49</v>
      </c>
      <c r="C59" s="67">
        <v>100</v>
      </c>
      <c r="D59" s="62">
        <f t="shared" ref="D59:V59" si="16">D58/$C$58*100</f>
        <v>1.8741633199464525</v>
      </c>
      <c r="E59" s="62">
        <f t="shared" si="16"/>
        <v>27.443105756358772</v>
      </c>
      <c r="F59" s="62">
        <f t="shared" si="16"/>
        <v>0.2677376171352075</v>
      </c>
      <c r="G59" s="62">
        <f t="shared" si="16"/>
        <v>2.2757697456492636</v>
      </c>
      <c r="H59" s="62">
        <f t="shared" si="16"/>
        <v>1.7402945113788488</v>
      </c>
      <c r="I59" s="62">
        <f t="shared" si="16"/>
        <v>4.0160642570281126</v>
      </c>
      <c r="J59" s="62">
        <f t="shared" si="16"/>
        <v>0</v>
      </c>
      <c r="K59" s="62">
        <f t="shared" si="16"/>
        <v>0</v>
      </c>
      <c r="L59" s="62">
        <f t="shared" si="16"/>
        <v>25.970548862115127</v>
      </c>
      <c r="M59" s="62">
        <f t="shared" si="16"/>
        <v>12.315930388219545</v>
      </c>
      <c r="N59" s="62">
        <f t="shared" si="16"/>
        <v>3.7483266398929049</v>
      </c>
      <c r="O59" s="62">
        <f t="shared" si="16"/>
        <v>0.13386880856760375</v>
      </c>
      <c r="P59" s="62">
        <f t="shared" si="16"/>
        <v>0.66934404283801874</v>
      </c>
      <c r="Q59" s="62">
        <f t="shared" si="16"/>
        <v>2.9451137884872822</v>
      </c>
      <c r="R59" s="62">
        <f t="shared" si="16"/>
        <v>0</v>
      </c>
      <c r="S59" s="62">
        <f t="shared" si="16"/>
        <v>0</v>
      </c>
      <c r="T59" s="62">
        <f t="shared" si="16"/>
        <v>0.13386880856760375</v>
      </c>
      <c r="U59" s="62">
        <f t="shared" si="16"/>
        <v>10.040160642570282</v>
      </c>
      <c r="V59" s="139">
        <f t="shared" si="16"/>
        <v>6.425702811244979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ht="18.75" hidden="1" customHeight="1">
      <c r="A60" s="206"/>
      <c r="B60" s="17" t="s">
        <v>34</v>
      </c>
      <c r="C60" s="68">
        <v>12864</v>
      </c>
      <c r="D60" s="74">
        <v>231</v>
      </c>
      <c r="E60" s="74">
        <v>3604</v>
      </c>
      <c r="F60" s="74">
        <v>43</v>
      </c>
      <c r="G60" s="74">
        <v>235</v>
      </c>
      <c r="H60" s="74">
        <v>201</v>
      </c>
      <c r="I60" s="74">
        <v>358</v>
      </c>
      <c r="J60" s="74">
        <v>0</v>
      </c>
      <c r="K60" s="74">
        <v>1</v>
      </c>
      <c r="L60" s="74">
        <v>3350</v>
      </c>
      <c r="M60" s="74">
        <v>2169</v>
      </c>
      <c r="N60" s="74">
        <v>420</v>
      </c>
      <c r="O60" s="74">
        <v>20</v>
      </c>
      <c r="P60" s="74">
        <v>58</v>
      </c>
      <c r="Q60" s="74">
        <v>354</v>
      </c>
      <c r="R60" s="74">
        <v>0</v>
      </c>
      <c r="S60" s="74">
        <v>6</v>
      </c>
      <c r="T60" s="74">
        <v>18</v>
      </c>
      <c r="U60" s="74">
        <v>1042</v>
      </c>
      <c r="V60" s="140">
        <v>754</v>
      </c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 ht="18.75" hidden="1" customHeight="1">
      <c r="A61" s="206"/>
      <c r="B61" s="18" t="s">
        <v>49</v>
      </c>
      <c r="C61" s="64">
        <v>100</v>
      </c>
      <c r="D61" s="64">
        <f t="shared" ref="D61:V61" si="17">D60/$C$60*100</f>
        <v>1.7957089552238805</v>
      </c>
      <c r="E61" s="64">
        <f t="shared" si="17"/>
        <v>28.016169154228855</v>
      </c>
      <c r="F61" s="64">
        <f t="shared" si="17"/>
        <v>0.33426616915422885</v>
      </c>
      <c r="G61" s="64">
        <f t="shared" si="17"/>
        <v>1.8268034825870645</v>
      </c>
      <c r="H61" s="64">
        <f t="shared" si="17"/>
        <v>1.5625</v>
      </c>
      <c r="I61" s="64">
        <f t="shared" si="17"/>
        <v>2.7829601990049753</v>
      </c>
      <c r="J61" s="64">
        <f t="shared" si="17"/>
        <v>0</v>
      </c>
      <c r="K61" s="64">
        <f t="shared" si="17"/>
        <v>7.7736318407960201E-3</v>
      </c>
      <c r="L61" s="64">
        <f t="shared" si="17"/>
        <v>26.041666666666668</v>
      </c>
      <c r="M61" s="64">
        <f t="shared" si="17"/>
        <v>16.861007462686565</v>
      </c>
      <c r="N61" s="64">
        <f t="shared" si="17"/>
        <v>3.2649253731343282</v>
      </c>
      <c r="O61" s="64">
        <f t="shared" si="17"/>
        <v>0.15547263681592041</v>
      </c>
      <c r="P61" s="64">
        <f t="shared" si="17"/>
        <v>0.45087064676616917</v>
      </c>
      <c r="Q61" s="64">
        <f t="shared" si="17"/>
        <v>2.7518656716417911</v>
      </c>
      <c r="R61" s="64">
        <f t="shared" si="17"/>
        <v>0</v>
      </c>
      <c r="S61" s="64">
        <f t="shared" si="17"/>
        <v>4.6641791044776115E-2</v>
      </c>
      <c r="T61" s="64">
        <f t="shared" si="17"/>
        <v>0.13992537313432835</v>
      </c>
      <c r="U61" s="64">
        <f t="shared" si="17"/>
        <v>8.1001243781094523</v>
      </c>
      <c r="V61" s="142">
        <f t="shared" si="17"/>
        <v>5.8613184079601988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1:256" ht="18.75" hidden="1" customHeight="1">
      <c r="A62" s="206" t="s">
        <v>62</v>
      </c>
      <c r="B62" s="15" t="s">
        <v>63</v>
      </c>
      <c r="C62" s="61">
        <v>768</v>
      </c>
      <c r="D62" s="72">
        <v>7</v>
      </c>
      <c r="E62" s="72">
        <v>222</v>
      </c>
      <c r="F62" s="72">
        <v>2</v>
      </c>
      <c r="G62" s="72">
        <v>8</v>
      </c>
      <c r="H62" s="72">
        <v>26</v>
      </c>
      <c r="I62" s="72">
        <v>42</v>
      </c>
      <c r="J62" s="72">
        <v>0</v>
      </c>
      <c r="K62" s="72">
        <v>0</v>
      </c>
      <c r="L62" s="72">
        <v>187</v>
      </c>
      <c r="M62" s="72">
        <v>95</v>
      </c>
      <c r="N62" s="72">
        <v>31</v>
      </c>
      <c r="O62" s="72">
        <v>0</v>
      </c>
      <c r="P62" s="72">
        <v>3</v>
      </c>
      <c r="Q62" s="72">
        <v>21</v>
      </c>
      <c r="R62" s="72">
        <v>1</v>
      </c>
      <c r="S62" s="72">
        <v>0</v>
      </c>
      <c r="T62" s="72">
        <v>0</v>
      </c>
      <c r="U62" s="72">
        <v>75</v>
      </c>
      <c r="V62" s="138">
        <v>48</v>
      </c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1:256" ht="18.75" hidden="1" customHeight="1">
      <c r="A63" s="206"/>
      <c r="B63" s="16" t="s">
        <v>49</v>
      </c>
      <c r="C63" s="67">
        <v>100</v>
      </c>
      <c r="D63" s="62">
        <f t="shared" ref="D63:V63" si="18">D62/$C$62*100</f>
        <v>0.91145833333333337</v>
      </c>
      <c r="E63" s="62">
        <f t="shared" si="18"/>
        <v>28.90625</v>
      </c>
      <c r="F63" s="62">
        <f t="shared" si="18"/>
        <v>0.26041666666666663</v>
      </c>
      <c r="G63" s="62">
        <f t="shared" si="18"/>
        <v>1.0416666666666665</v>
      </c>
      <c r="H63" s="62">
        <f t="shared" si="18"/>
        <v>3.3854166666666665</v>
      </c>
      <c r="I63" s="62">
        <f t="shared" si="18"/>
        <v>5.46875</v>
      </c>
      <c r="J63" s="62">
        <f t="shared" si="18"/>
        <v>0</v>
      </c>
      <c r="K63" s="62">
        <f t="shared" si="18"/>
        <v>0</v>
      </c>
      <c r="L63" s="62">
        <f t="shared" si="18"/>
        <v>24.348958333333336</v>
      </c>
      <c r="M63" s="62">
        <f t="shared" si="18"/>
        <v>12.369791666666668</v>
      </c>
      <c r="N63" s="62">
        <f t="shared" si="18"/>
        <v>4.0364583333333339</v>
      </c>
      <c r="O63" s="62">
        <f t="shared" si="18"/>
        <v>0</v>
      </c>
      <c r="P63" s="62">
        <f t="shared" si="18"/>
        <v>0.390625</v>
      </c>
      <c r="Q63" s="62">
        <f t="shared" si="18"/>
        <v>2.734375</v>
      </c>
      <c r="R63" s="62">
        <f t="shared" si="18"/>
        <v>0.13020833333333331</v>
      </c>
      <c r="S63" s="62">
        <f t="shared" si="18"/>
        <v>0</v>
      </c>
      <c r="T63" s="62">
        <f t="shared" si="18"/>
        <v>0</v>
      </c>
      <c r="U63" s="62">
        <f t="shared" si="18"/>
        <v>9.765625</v>
      </c>
      <c r="V63" s="139">
        <f t="shared" si="18"/>
        <v>6.25</v>
      </c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ht="18.75" hidden="1" customHeight="1">
      <c r="A64" s="206"/>
      <c r="B64" s="17" t="s">
        <v>34</v>
      </c>
      <c r="C64" s="68">
        <v>13161</v>
      </c>
      <c r="D64" s="74">
        <v>199</v>
      </c>
      <c r="E64" s="74">
        <v>3692</v>
      </c>
      <c r="F64" s="74">
        <v>41</v>
      </c>
      <c r="G64" s="74">
        <v>211</v>
      </c>
      <c r="H64" s="74">
        <v>321</v>
      </c>
      <c r="I64" s="74">
        <v>491</v>
      </c>
      <c r="J64" s="74">
        <v>0</v>
      </c>
      <c r="K64" s="74">
        <v>0</v>
      </c>
      <c r="L64" s="74">
        <v>3328</v>
      </c>
      <c r="M64" s="74">
        <v>1886</v>
      </c>
      <c r="N64" s="74">
        <v>479</v>
      </c>
      <c r="O64" s="74">
        <v>18</v>
      </c>
      <c r="P64" s="74">
        <v>83</v>
      </c>
      <c r="Q64" s="74">
        <v>375</v>
      </c>
      <c r="R64" s="74">
        <v>2</v>
      </c>
      <c r="S64" s="74">
        <v>3</v>
      </c>
      <c r="T64" s="74">
        <v>11</v>
      </c>
      <c r="U64" s="74">
        <v>1277</v>
      </c>
      <c r="V64" s="140">
        <v>744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 ht="18.75" hidden="1" customHeight="1">
      <c r="A65" s="206"/>
      <c r="B65" s="18" t="s">
        <v>49</v>
      </c>
      <c r="C65" s="64">
        <v>100</v>
      </c>
      <c r="D65" s="64">
        <f t="shared" ref="D65:V65" si="19">D64/$C$64*100</f>
        <v>1.5120431578147557</v>
      </c>
      <c r="E65" s="64">
        <f t="shared" si="19"/>
        <v>28.052579591216475</v>
      </c>
      <c r="F65" s="64">
        <f t="shared" si="19"/>
        <v>0.3115264797507788</v>
      </c>
      <c r="G65" s="64">
        <f t="shared" si="19"/>
        <v>1.6032216396930323</v>
      </c>
      <c r="H65" s="64">
        <f t="shared" si="19"/>
        <v>2.4390243902439024</v>
      </c>
      <c r="I65" s="64">
        <f t="shared" si="19"/>
        <v>3.7307195501861559</v>
      </c>
      <c r="J65" s="64">
        <f t="shared" si="19"/>
        <v>0</v>
      </c>
      <c r="K65" s="64">
        <f t="shared" si="19"/>
        <v>0</v>
      </c>
      <c r="L65" s="64">
        <f t="shared" si="19"/>
        <v>25.286832307575413</v>
      </c>
      <c r="M65" s="64">
        <f t="shared" si="19"/>
        <v>14.330218068535824</v>
      </c>
      <c r="N65" s="64">
        <f t="shared" si="19"/>
        <v>3.6395410683078793</v>
      </c>
      <c r="O65" s="64">
        <f t="shared" si="19"/>
        <v>0.13676772281741509</v>
      </c>
      <c r="P65" s="64">
        <f t="shared" si="19"/>
        <v>0.63065116632474738</v>
      </c>
      <c r="Q65" s="64">
        <f t="shared" si="19"/>
        <v>2.8493275586961477</v>
      </c>
      <c r="R65" s="64">
        <f t="shared" si="19"/>
        <v>1.5196413646379454E-2</v>
      </c>
      <c r="S65" s="64">
        <f t="shared" si="19"/>
        <v>2.2794620469569184E-2</v>
      </c>
      <c r="T65" s="64">
        <f t="shared" si="19"/>
        <v>8.3580275055087E-2</v>
      </c>
      <c r="U65" s="64">
        <f t="shared" si="19"/>
        <v>9.7029101132132816</v>
      </c>
      <c r="V65" s="142">
        <f t="shared" si="19"/>
        <v>5.6530658764531569</v>
      </c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 ht="18.75" hidden="1" customHeight="1">
      <c r="A66" s="206" t="s">
        <v>70</v>
      </c>
      <c r="B66" s="15" t="s">
        <v>63</v>
      </c>
      <c r="C66" s="61">
        <v>820</v>
      </c>
      <c r="D66" s="72">
        <v>12</v>
      </c>
      <c r="E66" s="72">
        <v>198</v>
      </c>
      <c r="F66" s="72">
        <v>2</v>
      </c>
      <c r="G66" s="72">
        <v>5</v>
      </c>
      <c r="H66" s="72">
        <v>21</v>
      </c>
      <c r="I66" s="72">
        <v>36</v>
      </c>
      <c r="J66" s="72">
        <v>0</v>
      </c>
      <c r="K66" s="72">
        <v>0</v>
      </c>
      <c r="L66" s="72">
        <v>222</v>
      </c>
      <c r="M66" s="72">
        <v>116</v>
      </c>
      <c r="N66" s="72">
        <v>38</v>
      </c>
      <c r="O66" s="72">
        <v>1</v>
      </c>
      <c r="P66" s="72">
        <v>3</v>
      </c>
      <c r="Q66" s="72">
        <v>22</v>
      </c>
      <c r="R66" s="72">
        <v>0</v>
      </c>
      <c r="S66" s="72">
        <v>0</v>
      </c>
      <c r="T66" s="72">
        <v>0</v>
      </c>
      <c r="U66" s="72">
        <v>96</v>
      </c>
      <c r="V66" s="138">
        <v>48</v>
      </c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 ht="18.75" hidden="1" customHeight="1">
      <c r="A67" s="206"/>
      <c r="B67" s="16" t="s">
        <v>49</v>
      </c>
      <c r="C67" s="67">
        <v>100</v>
      </c>
      <c r="D67" s="62">
        <f t="shared" ref="D67:V67" si="20">D66/$C$66*100</f>
        <v>1.4634146341463417</v>
      </c>
      <c r="E67" s="62">
        <f t="shared" si="20"/>
        <v>24.146341463414632</v>
      </c>
      <c r="F67" s="62">
        <f t="shared" si="20"/>
        <v>0.24390243902439024</v>
      </c>
      <c r="G67" s="62">
        <f t="shared" si="20"/>
        <v>0.6097560975609756</v>
      </c>
      <c r="H67" s="62">
        <f t="shared" si="20"/>
        <v>2.5609756097560976</v>
      </c>
      <c r="I67" s="62">
        <f t="shared" si="20"/>
        <v>4.3902439024390238</v>
      </c>
      <c r="J67" s="62">
        <f t="shared" si="20"/>
        <v>0</v>
      </c>
      <c r="K67" s="62">
        <f t="shared" si="20"/>
        <v>0</v>
      </c>
      <c r="L67" s="62">
        <f t="shared" si="20"/>
        <v>27.073170731707318</v>
      </c>
      <c r="M67" s="62">
        <f t="shared" si="20"/>
        <v>14.146341463414632</v>
      </c>
      <c r="N67" s="62">
        <f t="shared" si="20"/>
        <v>4.6341463414634143</v>
      </c>
      <c r="O67" s="62">
        <f t="shared" si="20"/>
        <v>0.12195121951219512</v>
      </c>
      <c r="P67" s="62">
        <f t="shared" si="20"/>
        <v>0.36585365853658541</v>
      </c>
      <c r="Q67" s="62">
        <f t="shared" si="20"/>
        <v>2.6829268292682928</v>
      </c>
      <c r="R67" s="62">
        <f t="shared" si="20"/>
        <v>0</v>
      </c>
      <c r="S67" s="62">
        <f t="shared" si="20"/>
        <v>0</v>
      </c>
      <c r="T67" s="62">
        <f t="shared" si="20"/>
        <v>0</v>
      </c>
      <c r="U67" s="62">
        <f t="shared" si="20"/>
        <v>11.707317073170733</v>
      </c>
      <c r="V67" s="139">
        <f t="shared" si="20"/>
        <v>5.8536585365853666</v>
      </c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ht="18.75" hidden="1" customHeight="1">
      <c r="A68" s="206"/>
      <c r="B68" s="17" t="s">
        <v>34</v>
      </c>
      <c r="C68" s="68">
        <v>13066</v>
      </c>
      <c r="D68" s="74">
        <v>228</v>
      </c>
      <c r="E68" s="74">
        <v>3564</v>
      </c>
      <c r="F68" s="74">
        <v>32</v>
      </c>
      <c r="G68" s="74">
        <v>215</v>
      </c>
      <c r="H68" s="74">
        <v>278</v>
      </c>
      <c r="I68" s="74">
        <v>526</v>
      </c>
      <c r="J68" s="74">
        <v>0</v>
      </c>
      <c r="K68" s="74">
        <v>0</v>
      </c>
      <c r="L68" s="74">
        <v>3322</v>
      </c>
      <c r="M68" s="74">
        <v>1889</v>
      </c>
      <c r="N68" s="74">
        <v>404</v>
      </c>
      <c r="O68" s="74">
        <v>22</v>
      </c>
      <c r="P68" s="74">
        <v>82</v>
      </c>
      <c r="Q68" s="74">
        <v>367</v>
      </c>
      <c r="R68" s="74">
        <v>0</v>
      </c>
      <c r="S68" s="74">
        <v>3</v>
      </c>
      <c r="T68" s="74">
        <v>13</v>
      </c>
      <c r="U68" s="74">
        <v>1372</v>
      </c>
      <c r="V68" s="140">
        <v>749</v>
      </c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 ht="18.75" hidden="1" customHeight="1">
      <c r="A69" s="206"/>
      <c r="B69" s="18" t="s">
        <v>49</v>
      </c>
      <c r="C69" s="64">
        <v>100</v>
      </c>
      <c r="D69" s="64">
        <f t="shared" ref="D69:V69" si="21">D68/$C$68*100</f>
        <v>1.7449869891320986</v>
      </c>
      <c r="E69" s="64">
        <f t="shared" si="21"/>
        <v>27.276901882749122</v>
      </c>
      <c r="F69" s="64">
        <f t="shared" si="21"/>
        <v>0.24491045461503139</v>
      </c>
      <c r="G69" s="64">
        <f t="shared" si="21"/>
        <v>1.6454921169447423</v>
      </c>
      <c r="H69" s="64">
        <f t="shared" si="21"/>
        <v>2.1276595744680851</v>
      </c>
      <c r="I69" s="64">
        <f t="shared" si="21"/>
        <v>4.0257155977345782</v>
      </c>
      <c r="J69" s="64">
        <f t="shared" si="21"/>
        <v>0</v>
      </c>
      <c r="K69" s="64">
        <f t="shared" si="21"/>
        <v>0</v>
      </c>
      <c r="L69" s="64">
        <f t="shared" si="21"/>
        <v>25.424766569722944</v>
      </c>
      <c r="M69" s="64">
        <f t="shared" si="21"/>
        <v>14.457370273993572</v>
      </c>
      <c r="N69" s="64">
        <f t="shared" si="21"/>
        <v>3.0919944895147711</v>
      </c>
      <c r="O69" s="64">
        <f t="shared" si="21"/>
        <v>0.16837593754783406</v>
      </c>
      <c r="P69" s="64">
        <f t="shared" si="21"/>
        <v>0.62758303995101794</v>
      </c>
      <c r="Q69" s="64">
        <f t="shared" si="21"/>
        <v>2.8088167763661414</v>
      </c>
      <c r="R69" s="64">
        <f t="shared" si="21"/>
        <v>0</v>
      </c>
      <c r="S69" s="64">
        <f t="shared" si="21"/>
        <v>2.2960355120159193E-2</v>
      </c>
      <c r="T69" s="64">
        <f t="shared" si="21"/>
        <v>9.949487218735649E-2</v>
      </c>
      <c r="U69" s="64">
        <f t="shared" si="21"/>
        <v>10.500535741619469</v>
      </c>
      <c r="V69" s="142">
        <f t="shared" si="21"/>
        <v>5.7324353283330787</v>
      </c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 ht="18.75" customHeight="1">
      <c r="A70" s="209" t="s">
        <v>132</v>
      </c>
      <c r="B70" s="15" t="s">
        <v>63</v>
      </c>
      <c r="C70" s="66">
        <v>760</v>
      </c>
      <c r="D70" s="77">
        <v>6</v>
      </c>
      <c r="E70" s="77">
        <v>222</v>
      </c>
      <c r="F70" s="77">
        <v>1</v>
      </c>
      <c r="G70" s="77">
        <v>8</v>
      </c>
      <c r="H70" s="77">
        <v>23</v>
      </c>
      <c r="I70" s="77">
        <v>49</v>
      </c>
      <c r="J70" s="77">
        <v>0</v>
      </c>
      <c r="K70" s="77">
        <v>0</v>
      </c>
      <c r="L70" s="77">
        <v>175</v>
      </c>
      <c r="M70" s="77">
        <v>64</v>
      </c>
      <c r="N70" s="77">
        <v>27</v>
      </c>
      <c r="O70" s="77">
        <v>2</v>
      </c>
      <c r="P70" s="77">
        <v>4</v>
      </c>
      <c r="Q70" s="77">
        <v>30</v>
      </c>
      <c r="R70" s="77">
        <v>0</v>
      </c>
      <c r="S70" s="77">
        <v>0</v>
      </c>
      <c r="T70" s="77">
        <v>0</v>
      </c>
      <c r="U70" s="77">
        <v>102</v>
      </c>
      <c r="V70" s="143">
        <v>45</v>
      </c>
      <c r="W70" s="111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 ht="18.75" customHeight="1">
      <c r="A71" s="210"/>
      <c r="B71" s="16" t="s">
        <v>49</v>
      </c>
      <c r="C71" s="67">
        <v>100</v>
      </c>
      <c r="D71" s="62">
        <f t="shared" ref="D71:V71" si="22">D70/$C$70*100</f>
        <v>0.78947368421052633</v>
      </c>
      <c r="E71" s="62">
        <f t="shared" si="22"/>
        <v>29.210526315789476</v>
      </c>
      <c r="F71" s="62">
        <f t="shared" si="22"/>
        <v>0.13157894736842105</v>
      </c>
      <c r="G71" s="62">
        <f t="shared" si="22"/>
        <v>1.0526315789473684</v>
      </c>
      <c r="H71" s="62">
        <f t="shared" si="22"/>
        <v>3.0263157894736841</v>
      </c>
      <c r="I71" s="62">
        <f t="shared" si="22"/>
        <v>6.4473684210526319</v>
      </c>
      <c r="J71" s="62">
        <f t="shared" si="22"/>
        <v>0</v>
      </c>
      <c r="K71" s="62">
        <f t="shared" si="22"/>
        <v>0</v>
      </c>
      <c r="L71" s="62">
        <f t="shared" si="22"/>
        <v>23.026315789473685</v>
      </c>
      <c r="M71" s="62">
        <f t="shared" si="22"/>
        <v>8.4210526315789469</v>
      </c>
      <c r="N71" s="62">
        <f t="shared" si="22"/>
        <v>3.5526315789473681</v>
      </c>
      <c r="O71" s="62">
        <f t="shared" si="22"/>
        <v>0.26315789473684209</v>
      </c>
      <c r="P71" s="62">
        <f t="shared" si="22"/>
        <v>0.52631578947368418</v>
      </c>
      <c r="Q71" s="62">
        <f t="shared" si="22"/>
        <v>3.9473684210526314</v>
      </c>
      <c r="R71" s="62">
        <f t="shared" si="22"/>
        <v>0</v>
      </c>
      <c r="S71" s="62">
        <f t="shared" si="22"/>
        <v>0</v>
      </c>
      <c r="T71" s="62">
        <f t="shared" si="22"/>
        <v>0</v>
      </c>
      <c r="U71" s="62">
        <f t="shared" si="22"/>
        <v>13.421052631578947</v>
      </c>
      <c r="V71" s="139">
        <f t="shared" si="22"/>
        <v>5.9210526315789469</v>
      </c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ht="18.75" customHeight="1">
      <c r="A72" s="210"/>
      <c r="B72" s="17" t="s">
        <v>34</v>
      </c>
      <c r="C72" s="68">
        <v>12981</v>
      </c>
      <c r="D72" s="74">
        <v>168</v>
      </c>
      <c r="E72" s="74">
        <v>3659</v>
      </c>
      <c r="F72" s="74">
        <v>40</v>
      </c>
      <c r="G72" s="74">
        <v>187</v>
      </c>
      <c r="H72" s="74">
        <v>264</v>
      </c>
      <c r="I72" s="74">
        <v>605</v>
      </c>
      <c r="J72" s="74">
        <v>0</v>
      </c>
      <c r="K72" s="74">
        <v>0</v>
      </c>
      <c r="L72" s="74">
        <v>3073</v>
      </c>
      <c r="M72" s="74">
        <v>1561</v>
      </c>
      <c r="N72" s="74">
        <v>463</v>
      </c>
      <c r="O72" s="74">
        <v>25</v>
      </c>
      <c r="P72" s="74">
        <v>67</v>
      </c>
      <c r="Q72" s="74">
        <v>388</v>
      </c>
      <c r="R72" s="74">
        <v>0</v>
      </c>
      <c r="S72" s="74">
        <v>2</v>
      </c>
      <c r="T72" s="74">
        <v>10</v>
      </c>
      <c r="U72" s="74">
        <v>1719</v>
      </c>
      <c r="V72" s="140">
        <v>726</v>
      </c>
      <c r="W72" s="111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ht="18.75" customHeight="1">
      <c r="A73" s="211"/>
      <c r="B73" s="23" t="s">
        <v>49</v>
      </c>
      <c r="C73" s="65">
        <v>100</v>
      </c>
      <c r="D73" s="65">
        <f t="shared" ref="D73:V73" si="23">D72/$C$72*100</f>
        <v>1.2941992142361913</v>
      </c>
      <c r="E73" s="65">
        <f t="shared" si="23"/>
        <v>28.187350743394191</v>
      </c>
      <c r="F73" s="65">
        <f t="shared" si="23"/>
        <v>0.30814267005623602</v>
      </c>
      <c r="G73" s="65">
        <f t="shared" si="23"/>
        <v>1.4405669825129035</v>
      </c>
      <c r="H73" s="65">
        <f t="shared" si="23"/>
        <v>2.0337416223711577</v>
      </c>
      <c r="I73" s="65">
        <f t="shared" si="23"/>
        <v>4.6606578846005702</v>
      </c>
      <c r="J73" s="65">
        <f t="shared" si="23"/>
        <v>0</v>
      </c>
      <c r="K73" s="65">
        <f t="shared" si="23"/>
        <v>0</v>
      </c>
      <c r="L73" s="65">
        <f t="shared" si="23"/>
        <v>23.673060627070335</v>
      </c>
      <c r="M73" s="65">
        <f t="shared" si="23"/>
        <v>12.025267698944612</v>
      </c>
      <c r="N73" s="65">
        <f t="shared" si="23"/>
        <v>3.5667514059009324</v>
      </c>
      <c r="O73" s="65">
        <f t="shared" si="23"/>
        <v>0.19258916878514754</v>
      </c>
      <c r="P73" s="65">
        <f t="shared" si="23"/>
        <v>0.51613897234419537</v>
      </c>
      <c r="Q73" s="65">
        <f t="shared" si="23"/>
        <v>2.9889838995454894</v>
      </c>
      <c r="R73" s="65">
        <f t="shared" si="23"/>
        <v>0</v>
      </c>
      <c r="S73" s="65">
        <f t="shared" si="23"/>
        <v>1.5407133502811803E-2</v>
      </c>
      <c r="T73" s="65">
        <f t="shared" si="23"/>
        <v>7.7035667514059006E-2</v>
      </c>
      <c r="U73" s="65">
        <f t="shared" si="23"/>
        <v>13.242431245666744</v>
      </c>
      <c r="V73" s="141">
        <f t="shared" si="23"/>
        <v>5.5927894615206846</v>
      </c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ht="18.75" customHeight="1">
      <c r="A74" s="210" t="s">
        <v>123</v>
      </c>
      <c r="B74" s="20" t="s">
        <v>63</v>
      </c>
      <c r="C74" s="61">
        <v>738</v>
      </c>
      <c r="D74" s="72">
        <v>12</v>
      </c>
      <c r="E74" s="72">
        <v>196</v>
      </c>
      <c r="F74" s="72">
        <v>2</v>
      </c>
      <c r="G74" s="72">
        <v>15</v>
      </c>
      <c r="H74" s="72">
        <v>25</v>
      </c>
      <c r="I74" s="72">
        <v>45</v>
      </c>
      <c r="J74" s="72">
        <v>0</v>
      </c>
      <c r="K74" s="72">
        <v>0</v>
      </c>
      <c r="L74" s="72">
        <v>184</v>
      </c>
      <c r="M74" s="72">
        <v>46</v>
      </c>
      <c r="N74" s="72">
        <v>28</v>
      </c>
      <c r="O74" s="72">
        <v>2</v>
      </c>
      <c r="P74" s="72">
        <v>3</v>
      </c>
      <c r="Q74" s="72">
        <v>18</v>
      </c>
      <c r="R74" s="72">
        <v>0</v>
      </c>
      <c r="S74" s="72">
        <v>0</v>
      </c>
      <c r="T74" s="72">
        <v>1</v>
      </c>
      <c r="U74" s="72">
        <v>122</v>
      </c>
      <c r="V74" s="138">
        <v>39</v>
      </c>
      <c r="W74" s="111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 ht="18.75" customHeight="1">
      <c r="A75" s="210"/>
      <c r="B75" s="16" t="s">
        <v>49</v>
      </c>
      <c r="C75" s="67">
        <v>100</v>
      </c>
      <c r="D75" s="62">
        <f t="shared" ref="D75:V75" si="24">D74/$C$74*100</f>
        <v>1.6260162601626018</v>
      </c>
      <c r="E75" s="62">
        <f t="shared" si="24"/>
        <v>26.558265582655828</v>
      </c>
      <c r="F75" s="62">
        <f t="shared" si="24"/>
        <v>0.27100271002710025</v>
      </c>
      <c r="G75" s="62">
        <f t="shared" si="24"/>
        <v>2.0325203252032518</v>
      </c>
      <c r="H75" s="62">
        <f t="shared" si="24"/>
        <v>3.3875338753387529</v>
      </c>
      <c r="I75" s="62">
        <f t="shared" si="24"/>
        <v>6.0975609756097562</v>
      </c>
      <c r="J75" s="62">
        <f t="shared" si="24"/>
        <v>0</v>
      </c>
      <c r="K75" s="62">
        <f t="shared" si="24"/>
        <v>0</v>
      </c>
      <c r="L75" s="62">
        <f t="shared" si="24"/>
        <v>24.932249322493224</v>
      </c>
      <c r="M75" s="62">
        <f t="shared" si="24"/>
        <v>6.2330623306233059</v>
      </c>
      <c r="N75" s="62">
        <f t="shared" si="24"/>
        <v>3.7940379403794036</v>
      </c>
      <c r="O75" s="62">
        <f t="shared" si="24"/>
        <v>0.27100271002710025</v>
      </c>
      <c r="P75" s="62">
        <f t="shared" si="24"/>
        <v>0.40650406504065045</v>
      </c>
      <c r="Q75" s="62">
        <f t="shared" si="24"/>
        <v>2.4390243902439024</v>
      </c>
      <c r="R75" s="62">
        <f t="shared" si="24"/>
        <v>0</v>
      </c>
      <c r="S75" s="62">
        <f t="shared" si="24"/>
        <v>0</v>
      </c>
      <c r="T75" s="62">
        <f t="shared" si="24"/>
        <v>0.13550135501355012</v>
      </c>
      <c r="U75" s="62">
        <f t="shared" si="24"/>
        <v>16.531165311653119</v>
      </c>
      <c r="V75" s="139">
        <f t="shared" si="24"/>
        <v>5.2845528455284558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ht="18.75" customHeight="1">
      <c r="A76" s="210"/>
      <c r="B76" s="17" t="s">
        <v>34</v>
      </c>
      <c r="C76" s="63">
        <v>13650</v>
      </c>
      <c r="D76" s="74">
        <v>201</v>
      </c>
      <c r="E76" s="74">
        <v>3706</v>
      </c>
      <c r="F76" s="74">
        <v>43</v>
      </c>
      <c r="G76" s="74">
        <v>215</v>
      </c>
      <c r="H76" s="74">
        <v>269</v>
      </c>
      <c r="I76" s="74">
        <v>614</v>
      </c>
      <c r="J76" s="74">
        <v>0</v>
      </c>
      <c r="K76" s="74">
        <v>0</v>
      </c>
      <c r="L76" s="74">
        <v>3265</v>
      </c>
      <c r="M76" s="74">
        <v>1546</v>
      </c>
      <c r="N76" s="74">
        <v>498</v>
      </c>
      <c r="O76" s="74">
        <v>28</v>
      </c>
      <c r="P76" s="74">
        <v>92</v>
      </c>
      <c r="Q76" s="74">
        <v>389</v>
      </c>
      <c r="R76" s="74">
        <v>0</v>
      </c>
      <c r="S76" s="74">
        <v>5</v>
      </c>
      <c r="T76" s="74">
        <v>12</v>
      </c>
      <c r="U76" s="74">
        <v>2006</v>
      </c>
      <c r="V76" s="140">
        <v>731</v>
      </c>
      <c r="W76" s="111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ht="18.75" customHeight="1">
      <c r="A77" s="210"/>
      <c r="B77" s="19" t="s">
        <v>49</v>
      </c>
      <c r="C77" s="69">
        <v>100</v>
      </c>
      <c r="D77" s="69">
        <f t="shared" ref="D77:V77" si="25">D76/$C$76*100</f>
        <v>1.4725274725274726</v>
      </c>
      <c r="E77" s="69">
        <f t="shared" si="25"/>
        <v>27.15018315018315</v>
      </c>
      <c r="F77" s="69">
        <f t="shared" si="25"/>
        <v>0.31501831501831501</v>
      </c>
      <c r="G77" s="69">
        <f t="shared" si="25"/>
        <v>1.575091575091575</v>
      </c>
      <c r="H77" s="69">
        <f t="shared" si="25"/>
        <v>1.9706959706959706</v>
      </c>
      <c r="I77" s="69">
        <f t="shared" si="25"/>
        <v>4.4981684981684982</v>
      </c>
      <c r="J77" s="69">
        <f t="shared" si="25"/>
        <v>0</v>
      </c>
      <c r="K77" s="69">
        <f t="shared" si="25"/>
        <v>0</v>
      </c>
      <c r="L77" s="69">
        <f t="shared" si="25"/>
        <v>23.91941391941392</v>
      </c>
      <c r="M77" s="69">
        <f t="shared" si="25"/>
        <v>11.326007326007325</v>
      </c>
      <c r="N77" s="69">
        <f t="shared" si="25"/>
        <v>3.6483516483516483</v>
      </c>
      <c r="O77" s="69">
        <f t="shared" si="25"/>
        <v>0.20512820512820512</v>
      </c>
      <c r="P77" s="69">
        <f t="shared" si="25"/>
        <v>0.67399267399267404</v>
      </c>
      <c r="Q77" s="69">
        <f t="shared" si="25"/>
        <v>2.8498168498168495</v>
      </c>
      <c r="R77" s="69">
        <f t="shared" si="25"/>
        <v>0</v>
      </c>
      <c r="S77" s="69">
        <f t="shared" si="25"/>
        <v>3.6630036630036632E-2</v>
      </c>
      <c r="T77" s="69">
        <f t="shared" si="25"/>
        <v>8.7912087912087905E-2</v>
      </c>
      <c r="U77" s="69">
        <f t="shared" si="25"/>
        <v>14.695970695970695</v>
      </c>
      <c r="V77" s="144">
        <f t="shared" si="25"/>
        <v>5.3553113553113558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 ht="18.75" customHeight="1">
      <c r="A78" s="209" t="s">
        <v>131</v>
      </c>
      <c r="B78" s="15" t="s">
        <v>63</v>
      </c>
      <c r="C78" s="66">
        <v>907</v>
      </c>
      <c r="D78" s="77">
        <v>9</v>
      </c>
      <c r="E78" s="77">
        <v>225</v>
      </c>
      <c r="F78" s="77">
        <v>2</v>
      </c>
      <c r="G78" s="77">
        <v>9</v>
      </c>
      <c r="H78" s="77">
        <v>34</v>
      </c>
      <c r="I78" s="77">
        <v>51</v>
      </c>
      <c r="J78" s="77">
        <v>0</v>
      </c>
      <c r="K78" s="77">
        <v>0</v>
      </c>
      <c r="L78" s="77">
        <v>225</v>
      </c>
      <c r="M78" s="77">
        <v>83</v>
      </c>
      <c r="N78" s="77">
        <v>32</v>
      </c>
      <c r="O78" s="77">
        <v>2</v>
      </c>
      <c r="P78" s="77">
        <v>5</v>
      </c>
      <c r="Q78" s="77">
        <v>29</v>
      </c>
      <c r="R78" s="77">
        <v>0</v>
      </c>
      <c r="S78" s="77">
        <v>0</v>
      </c>
      <c r="T78" s="77">
        <v>0</v>
      </c>
      <c r="U78" s="77">
        <v>135</v>
      </c>
      <c r="V78" s="143">
        <v>57</v>
      </c>
      <c r="W78" s="11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 ht="18.75" customHeight="1">
      <c r="A79" s="210"/>
      <c r="B79" s="16" t="s">
        <v>49</v>
      </c>
      <c r="C79" s="67">
        <v>100</v>
      </c>
      <c r="D79" s="62">
        <f t="shared" ref="D79:V79" si="26">D78/$C$78*100</f>
        <v>0.99228224917309815</v>
      </c>
      <c r="E79" s="62">
        <f t="shared" si="26"/>
        <v>24.807056229327454</v>
      </c>
      <c r="F79" s="62">
        <f t="shared" si="26"/>
        <v>0.22050716648291069</v>
      </c>
      <c r="G79" s="62">
        <f t="shared" si="26"/>
        <v>0.99228224917309815</v>
      </c>
      <c r="H79" s="62">
        <f t="shared" si="26"/>
        <v>3.7486218302094816</v>
      </c>
      <c r="I79" s="62">
        <f t="shared" si="26"/>
        <v>5.6229327453142224</v>
      </c>
      <c r="J79" s="62">
        <f t="shared" si="26"/>
        <v>0</v>
      </c>
      <c r="K79" s="62">
        <f t="shared" si="26"/>
        <v>0</v>
      </c>
      <c r="L79" s="62">
        <f t="shared" si="26"/>
        <v>24.807056229327454</v>
      </c>
      <c r="M79" s="62">
        <f t="shared" si="26"/>
        <v>9.1510474090407943</v>
      </c>
      <c r="N79" s="62">
        <f t="shared" si="26"/>
        <v>3.528114663726571</v>
      </c>
      <c r="O79" s="62">
        <f t="shared" si="26"/>
        <v>0.22050716648291069</v>
      </c>
      <c r="P79" s="62">
        <f t="shared" si="26"/>
        <v>0.55126791620727666</v>
      </c>
      <c r="Q79" s="62">
        <f t="shared" si="26"/>
        <v>3.1973539140022051</v>
      </c>
      <c r="R79" s="62">
        <f t="shared" si="26"/>
        <v>0</v>
      </c>
      <c r="S79" s="62">
        <f t="shared" si="26"/>
        <v>0</v>
      </c>
      <c r="T79" s="62">
        <f t="shared" si="26"/>
        <v>0</v>
      </c>
      <c r="U79" s="62">
        <f t="shared" si="26"/>
        <v>14.884233737596473</v>
      </c>
      <c r="V79" s="139">
        <f t="shared" si="26"/>
        <v>6.284454244762955</v>
      </c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1:256" ht="18.75" customHeight="1">
      <c r="A80" s="210"/>
      <c r="B80" s="17" t="s">
        <v>34</v>
      </c>
      <c r="C80" s="68">
        <v>15052</v>
      </c>
      <c r="D80" s="74">
        <v>233</v>
      </c>
      <c r="E80" s="74">
        <v>3844</v>
      </c>
      <c r="F80" s="74">
        <v>56</v>
      </c>
      <c r="G80" s="74">
        <v>251</v>
      </c>
      <c r="H80" s="74">
        <v>310</v>
      </c>
      <c r="I80" s="74">
        <v>617</v>
      </c>
      <c r="J80" s="74">
        <v>0</v>
      </c>
      <c r="K80" s="74">
        <v>0</v>
      </c>
      <c r="L80" s="74">
        <v>3392</v>
      </c>
      <c r="M80" s="74">
        <v>1706</v>
      </c>
      <c r="N80" s="74">
        <v>511</v>
      </c>
      <c r="O80" s="74">
        <v>38</v>
      </c>
      <c r="P80" s="74">
        <v>86</v>
      </c>
      <c r="Q80" s="74">
        <v>396</v>
      </c>
      <c r="R80" s="74">
        <v>0</v>
      </c>
      <c r="S80" s="74">
        <v>0</v>
      </c>
      <c r="T80" s="74">
        <v>18</v>
      </c>
      <c r="U80" s="74">
        <v>2444</v>
      </c>
      <c r="V80" s="140">
        <v>820</v>
      </c>
      <c r="W80" s="11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1:256" ht="18.75" customHeight="1">
      <c r="A81" s="212"/>
      <c r="B81" s="24" t="s">
        <v>49</v>
      </c>
      <c r="C81" s="70">
        <v>100</v>
      </c>
      <c r="D81" s="70">
        <f t="shared" ref="D81:V81" si="27">D80/$C$80*100</f>
        <v>1.5479670475684295</v>
      </c>
      <c r="E81" s="70">
        <f t="shared" si="27"/>
        <v>25.538134467180441</v>
      </c>
      <c r="F81" s="70">
        <f t="shared" si="27"/>
        <v>0.37204358224820622</v>
      </c>
      <c r="G81" s="70">
        <f t="shared" si="27"/>
        <v>1.6675524847196386</v>
      </c>
      <c r="H81" s="70">
        <f t="shared" si="27"/>
        <v>2.0595269731597128</v>
      </c>
      <c r="I81" s="70">
        <f t="shared" si="27"/>
        <v>4.0991230401275578</v>
      </c>
      <c r="J81" s="70">
        <f t="shared" si="27"/>
        <v>0</v>
      </c>
      <c r="K81" s="70">
        <f t="shared" si="27"/>
        <v>0</v>
      </c>
      <c r="L81" s="70">
        <f t="shared" si="27"/>
        <v>22.535211267605636</v>
      </c>
      <c r="M81" s="70">
        <f t="shared" si="27"/>
        <v>11.334041987775711</v>
      </c>
      <c r="N81" s="70">
        <f t="shared" si="27"/>
        <v>3.3948976880148822</v>
      </c>
      <c r="O81" s="70">
        <f t="shared" si="27"/>
        <v>0.25245814509699704</v>
      </c>
      <c r="P81" s="70">
        <f t="shared" si="27"/>
        <v>0.57135264416688814</v>
      </c>
      <c r="Q81" s="70">
        <f t="shared" si="27"/>
        <v>2.6308796173266011</v>
      </c>
      <c r="R81" s="70">
        <f t="shared" si="27"/>
        <v>0</v>
      </c>
      <c r="S81" s="70">
        <f t="shared" si="27"/>
        <v>0</v>
      </c>
      <c r="T81" s="70">
        <f t="shared" si="27"/>
        <v>0.11958543715120913</v>
      </c>
      <c r="U81" s="70">
        <f t="shared" si="27"/>
        <v>16.237044910975285</v>
      </c>
      <c r="V81" s="146">
        <f t="shared" si="27"/>
        <v>5.4477810257773056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 ht="18.75" customHeight="1">
      <c r="A82" s="7"/>
      <c r="B82" s="25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 ht="15" customHeight="1">
      <c r="A83" s="8" t="s">
        <v>60</v>
      </c>
      <c r="B83" s="8"/>
      <c r="C83" s="8"/>
      <c r="D83" s="8"/>
      <c r="E83" s="8"/>
      <c r="F83" s="5"/>
      <c r="G83" s="5"/>
      <c r="H83" s="111"/>
      <c r="I83" s="5"/>
      <c r="J83" s="169"/>
      <c r="K83" s="16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 ht="15" customHeight="1">
      <c r="A84" s="9"/>
      <c r="B84" s="9"/>
      <c r="C84" s="9"/>
      <c r="D84" s="9"/>
      <c r="E84" s="13" t="s">
        <v>17</v>
      </c>
      <c r="F84" s="5"/>
      <c r="G84" s="5"/>
      <c r="H84" s="5"/>
      <c r="I84" s="5"/>
      <c r="J84" s="5"/>
      <c r="K84" s="5"/>
      <c r="L84" s="13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 ht="15" customHeight="1">
      <c r="A85" s="213" t="s">
        <v>65</v>
      </c>
      <c r="B85" s="213"/>
      <c r="C85" s="198" t="s">
        <v>19</v>
      </c>
      <c r="D85" s="193"/>
      <c r="E85" s="194"/>
      <c r="F85" s="9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ht="15" customHeight="1">
      <c r="A86" s="213"/>
      <c r="B86" s="213"/>
      <c r="C86" s="198"/>
      <c r="D86" s="214" t="s">
        <v>71</v>
      </c>
      <c r="E86" s="215" t="s">
        <v>72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ht="15" customHeight="1">
      <c r="A87" s="10"/>
      <c r="B87" s="26" t="s">
        <v>73</v>
      </c>
      <c r="C87" s="198"/>
      <c r="D87" s="198"/>
      <c r="E87" s="21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1:256" s="2" customFormat="1" ht="18.75" hidden="1" customHeight="1">
      <c r="A88" s="207" t="s">
        <v>64</v>
      </c>
      <c r="B88" s="20" t="s">
        <v>63</v>
      </c>
      <c r="C88" s="72">
        <v>203</v>
      </c>
      <c r="D88" s="72">
        <v>199</v>
      </c>
      <c r="E88" s="138">
        <v>4</v>
      </c>
    </row>
    <row r="89" spans="1:256" ht="18.75" hidden="1" customHeight="1">
      <c r="A89" s="207"/>
      <c r="B89" s="27" t="s">
        <v>74</v>
      </c>
      <c r="C89" s="73">
        <f>C88/203*100</f>
        <v>100</v>
      </c>
      <c r="D89" s="73">
        <f>D88/$C$88*100</f>
        <v>98.029556650246306</v>
      </c>
      <c r="E89" s="139">
        <f>E88/$C$88*100</f>
        <v>1.9704433497536946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1:256" ht="18.75" hidden="1" customHeight="1">
      <c r="A90" s="207"/>
      <c r="B90" s="17" t="s">
        <v>34</v>
      </c>
      <c r="C90" s="74">
        <v>3552</v>
      </c>
      <c r="D90" s="74">
        <v>3466</v>
      </c>
      <c r="E90" s="140">
        <v>86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1:256" ht="18.75" hidden="1" customHeight="1">
      <c r="A91" s="207"/>
      <c r="B91" s="28" t="s">
        <v>74</v>
      </c>
      <c r="C91" s="75">
        <f>C90/3552*100</f>
        <v>100</v>
      </c>
      <c r="D91" s="75">
        <f>D90/$C$90*100</f>
        <v>97.578828828828833</v>
      </c>
      <c r="E91" s="141">
        <f>E90/$C$90*100</f>
        <v>2.4211711711711712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1:256" s="2" customFormat="1" ht="18.75" hidden="1" customHeight="1">
      <c r="A92" s="207" t="s">
        <v>66</v>
      </c>
      <c r="B92" s="15" t="s">
        <v>63</v>
      </c>
      <c r="C92" s="72">
        <v>193</v>
      </c>
      <c r="D92" s="72">
        <v>188</v>
      </c>
      <c r="E92" s="138">
        <v>5</v>
      </c>
    </row>
    <row r="93" spans="1:256" ht="18.75" hidden="1" customHeight="1">
      <c r="A93" s="207"/>
      <c r="B93" s="27" t="s">
        <v>74</v>
      </c>
      <c r="C93" s="73">
        <f>C92/193*100</f>
        <v>100</v>
      </c>
      <c r="D93" s="73">
        <f>D92/$C$92*100</f>
        <v>97.409326424870471</v>
      </c>
      <c r="E93" s="139">
        <f>E92/$C$92*100</f>
        <v>2.5906735751295336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 ht="18.75" hidden="1" customHeight="1">
      <c r="A94" s="207"/>
      <c r="B94" s="17" t="s">
        <v>34</v>
      </c>
      <c r="C94" s="74">
        <v>3437</v>
      </c>
      <c r="D94" s="74">
        <v>3349</v>
      </c>
      <c r="E94" s="140">
        <v>88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ht="18.75" hidden="1" customHeight="1">
      <c r="A95" s="207"/>
      <c r="B95" s="28" t="s">
        <v>74</v>
      </c>
      <c r="C95" s="75">
        <f>C94/3437*100</f>
        <v>100</v>
      </c>
      <c r="D95" s="75">
        <f>D94/$C$94*100</f>
        <v>97.439627582193779</v>
      </c>
      <c r="E95" s="141">
        <f>E94/$C$94*100</f>
        <v>2.5603724178062266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ht="18.75" hidden="1" customHeight="1">
      <c r="A96" s="206" t="s">
        <v>43</v>
      </c>
      <c r="B96" s="15" t="s">
        <v>63</v>
      </c>
      <c r="C96" s="72">
        <f>+D96+E96</f>
        <v>162</v>
      </c>
      <c r="D96" s="72">
        <v>159</v>
      </c>
      <c r="E96" s="138">
        <v>3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ht="18.75" hidden="1" customHeight="1">
      <c r="A97" s="206"/>
      <c r="B97" s="27" t="s">
        <v>74</v>
      </c>
      <c r="C97" s="73">
        <f>+D97+E97</f>
        <v>100</v>
      </c>
      <c r="D97" s="73">
        <f>+D96/C96*100</f>
        <v>98.148148148148152</v>
      </c>
      <c r="E97" s="139">
        <f>+E96/C96*100</f>
        <v>1.8518518518518516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ht="18.75" hidden="1" customHeight="1">
      <c r="A98" s="206"/>
      <c r="B98" s="17" t="s">
        <v>34</v>
      </c>
      <c r="C98" s="74">
        <f>+D98+E98</f>
        <v>3489</v>
      </c>
      <c r="D98" s="74">
        <v>3401</v>
      </c>
      <c r="E98" s="140">
        <v>88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ht="18.75" hidden="1" customHeight="1">
      <c r="A99" s="206"/>
      <c r="B99" s="29" t="s">
        <v>74</v>
      </c>
      <c r="C99" s="76">
        <f>+D99+E99</f>
        <v>100</v>
      </c>
      <c r="D99" s="76">
        <f>+D98/C98*100</f>
        <v>97.477787331613641</v>
      </c>
      <c r="E99" s="142">
        <f>+E98/C98*100</f>
        <v>2.522212668386357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ht="18.75" hidden="1" customHeight="1">
      <c r="A100" s="206" t="s">
        <v>67</v>
      </c>
      <c r="B100" s="15" t="s">
        <v>63</v>
      </c>
      <c r="C100" s="72">
        <v>184</v>
      </c>
      <c r="D100" s="72">
        <v>175</v>
      </c>
      <c r="E100" s="138">
        <v>9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ht="18.75" hidden="1" customHeight="1">
      <c r="A101" s="206"/>
      <c r="B101" s="27" t="s">
        <v>74</v>
      </c>
      <c r="C101" s="73">
        <v>100</v>
      </c>
      <c r="D101" s="73">
        <f>D100/$C$100*100</f>
        <v>95.108695652173907</v>
      </c>
      <c r="E101" s="139">
        <f>E100/$C$100*100</f>
        <v>4.8913043478260869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ht="18.75" hidden="1" customHeight="1">
      <c r="A102" s="206"/>
      <c r="B102" s="17" t="s">
        <v>34</v>
      </c>
      <c r="C102" s="74">
        <v>3494</v>
      </c>
      <c r="D102" s="74">
        <v>3408</v>
      </c>
      <c r="E102" s="140">
        <v>86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ht="18.75" hidden="1" customHeight="1">
      <c r="A103" s="206"/>
      <c r="B103" s="29" t="s">
        <v>74</v>
      </c>
      <c r="C103" s="76">
        <v>100</v>
      </c>
      <c r="D103" s="76">
        <f>D102/$C$102*100</f>
        <v>97.53863766456783</v>
      </c>
      <c r="E103" s="142">
        <f>E102/$C$102*100</f>
        <v>2.4613623354321694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 ht="18.75" hidden="1" customHeight="1">
      <c r="A104" s="208" t="s">
        <v>50</v>
      </c>
      <c r="B104" s="20" t="s">
        <v>63</v>
      </c>
      <c r="C104" s="77">
        <v>202</v>
      </c>
      <c r="D104" s="77">
        <v>196</v>
      </c>
      <c r="E104" s="143">
        <v>6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ht="18.75" hidden="1" customHeight="1">
      <c r="A105" s="208"/>
      <c r="B105" s="27" t="s">
        <v>74</v>
      </c>
      <c r="C105" s="73">
        <v>100</v>
      </c>
      <c r="D105" s="73">
        <f>D104/$C$104*100</f>
        <v>97.029702970297024</v>
      </c>
      <c r="E105" s="139">
        <f>E104/$C$104*100</f>
        <v>2.9702970297029703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ht="18.75" hidden="1" customHeight="1">
      <c r="A106" s="208"/>
      <c r="B106" s="17" t="s">
        <v>34</v>
      </c>
      <c r="C106" s="74">
        <v>3599</v>
      </c>
      <c r="D106" s="74">
        <v>3493</v>
      </c>
      <c r="E106" s="140">
        <v>106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 ht="18.75" hidden="1" customHeight="1">
      <c r="A107" s="208"/>
      <c r="B107" s="28" t="s">
        <v>74</v>
      </c>
      <c r="C107" s="75">
        <v>100</v>
      </c>
      <c r="D107" s="75">
        <f>D106/$C$106*100</f>
        <v>97.054737427063074</v>
      </c>
      <c r="E107" s="141">
        <f>E106/$C$106*100</f>
        <v>2.9452625729369268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 ht="18.75" hidden="1" customHeight="1">
      <c r="A108" s="206" t="s">
        <v>68</v>
      </c>
      <c r="B108" s="15" t="s">
        <v>63</v>
      </c>
      <c r="C108" s="72">
        <v>192</v>
      </c>
      <c r="D108" s="72">
        <v>184</v>
      </c>
      <c r="E108" s="138">
        <v>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</row>
    <row r="109" spans="1:256" ht="18.75" hidden="1" customHeight="1">
      <c r="A109" s="206"/>
      <c r="B109" s="27" t="s">
        <v>74</v>
      </c>
      <c r="C109" s="73">
        <v>100</v>
      </c>
      <c r="D109" s="73">
        <f>D108/$C$108*100</f>
        <v>95.833333333333343</v>
      </c>
      <c r="E109" s="139">
        <f>E108/$C$108*100</f>
        <v>4.1666666666666661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</row>
    <row r="110" spans="1:256" ht="18.75" hidden="1" customHeight="1">
      <c r="A110" s="206"/>
      <c r="B110" s="17" t="s">
        <v>34</v>
      </c>
      <c r="C110" s="74">
        <v>3597</v>
      </c>
      <c r="D110" s="74">
        <v>3517</v>
      </c>
      <c r="E110" s="140">
        <v>80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 ht="18.75" hidden="1" customHeight="1">
      <c r="A111" s="206"/>
      <c r="B111" s="29" t="s">
        <v>74</v>
      </c>
      <c r="C111" s="76">
        <v>100</v>
      </c>
      <c r="D111" s="76">
        <f>D110/$C$110*100</f>
        <v>97.775924381428965</v>
      </c>
      <c r="E111" s="142">
        <f>E110/$C$110*100</f>
        <v>2.2240756185710318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 ht="18.75" hidden="1" customHeight="1">
      <c r="A112" s="208" t="s">
        <v>40</v>
      </c>
      <c r="B112" s="20" t="s">
        <v>63</v>
      </c>
      <c r="C112" s="77">
        <v>183</v>
      </c>
      <c r="D112" s="77">
        <v>179</v>
      </c>
      <c r="E112" s="143">
        <v>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</row>
    <row r="113" spans="1:256" ht="18.75" hidden="1" customHeight="1">
      <c r="A113" s="208"/>
      <c r="B113" s="27" t="s">
        <v>74</v>
      </c>
      <c r="C113" s="73">
        <v>100</v>
      </c>
      <c r="D113" s="73">
        <f>D112/$C$112*100</f>
        <v>97.814207650273218</v>
      </c>
      <c r="E113" s="139">
        <f>E112/$C$112*100</f>
        <v>2.1857923497267762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</row>
    <row r="114" spans="1:256" ht="18.75" hidden="1" customHeight="1">
      <c r="A114" s="208"/>
      <c r="B114" s="17" t="s">
        <v>34</v>
      </c>
      <c r="C114" s="74">
        <v>3657</v>
      </c>
      <c r="D114" s="74">
        <v>3559</v>
      </c>
      <c r="E114" s="140">
        <v>98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</row>
    <row r="115" spans="1:256" ht="18.75" hidden="1" customHeight="1">
      <c r="A115" s="208"/>
      <c r="B115" s="28" t="s">
        <v>74</v>
      </c>
      <c r="C115" s="75">
        <v>100</v>
      </c>
      <c r="D115" s="75">
        <f>D114/$C$114*100</f>
        <v>97.320207820617981</v>
      </c>
      <c r="E115" s="141">
        <f>E114/$C$114*100</f>
        <v>2.679792179382007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 ht="18.75" hidden="1" customHeight="1">
      <c r="A116" s="207" t="s">
        <v>51</v>
      </c>
      <c r="B116" s="15" t="s">
        <v>63</v>
      </c>
      <c r="C116" s="72">
        <v>183</v>
      </c>
      <c r="D116" s="72">
        <v>177</v>
      </c>
      <c r="E116" s="138">
        <v>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 ht="18.75" hidden="1" customHeight="1">
      <c r="A117" s="207"/>
      <c r="B117" s="27" t="s">
        <v>74</v>
      </c>
      <c r="C117" s="73">
        <v>100</v>
      </c>
      <c r="D117" s="73">
        <f>D116/$C$116*100</f>
        <v>96.721311475409834</v>
      </c>
      <c r="E117" s="139">
        <f>E116/$C$116*100</f>
        <v>3.278688524590164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 ht="18.75" hidden="1" customHeight="1">
      <c r="A118" s="207"/>
      <c r="B118" s="17" t="s">
        <v>34</v>
      </c>
      <c r="C118" s="74">
        <v>3687</v>
      </c>
      <c r="D118" s="74">
        <v>3566</v>
      </c>
      <c r="E118" s="140">
        <v>121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56" ht="18.75" hidden="1" customHeight="1">
      <c r="A119" s="207"/>
      <c r="B119" s="28" t="s">
        <v>74</v>
      </c>
      <c r="C119" s="75">
        <v>100</v>
      </c>
      <c r="D119" s="75">
        <f>D118/$C$118*100</f>
        <v>96.718199077841064</v>
      </c>
      <c r="E119" s="141">
        <f>E118/$C$118*100</f>
        <v>3.2818009221589368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 ht="18.75" hidden="1" customHeight="1">
      <c r="A120" s="206" t="s">
        <v>69</v>
      </c>
      <c r="B120" s="15" t="s">
        <v>63</v>
      </c>
      <c r="C120" s="72">
        <f>D120+E120</f>
        <v>205</v>
      </c>
      <c r="D120" s="72">
        <v>195</v>
      </c>
      <c r="E120" s="138">
        <v>10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ht="18.75" hidden="1" customHeight="1">
      <c r="A121" s="206"/>
      <c r="B121" s="27" t="s">
        <v>74</v>
      </c>
      <c r="C121" s="73">
        <v>100</v>
      </c>
      <c r="D121" s="73">
        <f>D120/$C$120*100</f>
        <v>95.121951219512198</v>
      </c>
      <c r="E121" s="139">
        <f>E120/$C$120*100</f>
        <v>4.8780487804878048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 ht="18.75" hidden="1" customHeight="1">
      <c r="A122" s="206"/>
      <c r="B122" s="17" t="s">
        <v>34</v>
      </c>
      <c r="C122" s="74">
        <f>D122+E122</f>
        <v>3604</v>
      </c>
      <c r="D122" s="74">
        <v>3482</v>
      </c>
      <c r="E122" s="140">
        <v>122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</row>
    <row r="123" spans="1:256" ht="18.75" hidden="1" customHeight="1">
      <c r="A123" s="206"/>
      <c r="B123" s="29" t="s">
        <v>74</v>
      </c>
      <c r="C123" s="76">
        <v>100</v>
      </c>
      <c r="D123" s="76">
        <f>D122/$C$122*100</f>
        <v>96.614872364039968</v>
      </c>
      <c r="E123" s="142">
        <f>E122/$C$122*100</f>
        <v>3.3851276359600444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</row>
    <row r="124" spans="1:256" ht="18.75" hidden="1" customHeight="1">
      <c r="A124" s="206" t="s">
        <v>62</v>
      </c>
      <c r="B124" s="15" t="s">
        <v>63</v>
      </c>
      <c r="C124" s="72">
        <f>D124+E124</f>
        <v>222</v>
      </c>
      <c r="D124" s="72">
        <v>214</v>
      </c>
      <c r="E124" s="138">
        <v>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</row>
    <row r="125" spans="1:256" ht="18.75" hidden="1" customHeight="1">
      <c r="A125" s="206"/>
      <c r="B125" s="27" t="s">
        <v>74</v>
      </c>
      <c r="C125" s="73">
        <v>100</v>
      </c>
      <c r="D125" s="73">
        <f>D124/$C$124*100</f>
        <v>96.396396396396398</v>
      </c>
      <c r="E125" s="139">
        <f>E124/$C$124*100</f>
        <v>3.6036036036036037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1:256" ht="18.75" hidden="1" customHeight="1">
      <c r="A126" s="206"/>
      <c r="B126" s="17" t="s">
        <v>34</v>
      </c>
      <c r="C126" s="74">
        <f>D126+E126</f>
        <v>3692</v>
      </c>
      <c r="D126" s="74">
        <v>3566</v>
      </c>
      <c r="E126" s="140">
        <v>126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1:256" ht="18.75" hidden="1" customHeight="1">
      <c r="A127" s="206"/>
      <c r="B127" s="29" t="s">
        <v>74</v>
      </c>
      <c r="C127" s="76">
        <v>100</v>
      </c>
      <c r="D127" s="76">
        <f>D126/$C$126*100</f>
        <v>96.587215601300116</v>
      </c>
      <c r="E127" s="142">
        <f>E126/$C$126*100</f>
        <v>3.412784398699892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pans="1:256" ht="18.75" hidden="1" customHeight="1">
      <c r="A128" s="206" t="s">
        <v>70</v>
      </c>
      <c r="B128" s="15" t="s">
        <v>63</v>
      </c>
      <c r="C128" s="72">
        <f>D128+E128</f>
        <v>198</v>
      </c>
      <c r="D128" s="72">
        <v>191</v>
      </c>
      <c r="E128" s="138">
        <v>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</row>
    <row r="129" spans="1:256" ht="18.75" hidden="1" customHeight="1">
      <c r="A129" s="206"/>
      <c r="B129" s="27" t="s">
        <v>74</v>
      </c>
      <c r="C129" s="73">
        <v>100</v>
      </c>
      <c r="D129" s="73">
        <f>D128/$C$128*100</f>
        <v>96.464646464646464</v>
      </c>
      <c r="E129" s="139">
        <f>E128/$C$128*100</f>
        <v>3.535353535353535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1:256" ht="18.75" hidden="1" customHeight="1">
      <c r="A130" s="206"/>
      <c r="B130" s="17" t="s">
        <v>34</v>
      </c>
      <c r="C130" s="74">
        <f>D130+E130</f>
        <v>3564</v>
      </c>
      <c r="D130" s="74">
        <v>3440</v>
      </c>
      <c r="E130" s="140">
        <v>124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pans="1:256" ht="18.75" hidden="1" customHeight="1">
      <c r="A131" s="206"/>
      <c r="B131" s="29" t="s">
        <v>74</v>
      </c>
      <c r="C131" s="76">
        <v>100</v>
      </c>
      <c r="D131" s="76">
        <f>D130/$C$130*100</f>
        <v>96.520763187429864</v>
      </c>
      <c r="E131" s="142">
        <f>E130/$C$130*100</f>
        <v>3.4792368125701461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1:256" ht="18.75" customHeight="1">
      <c r="A132" s="216" t="s">
        <v>133</v>
      </c>
      <c r="B132" s="15" t="s">
        <v>63</v>
      </c>
      <c r="C132" s="77">
        <v>222</v>
      </c>
      <c r="D132" s="77">
        <v>211</v>
      </c>
      <c r="E132" s="143">
        <f>C132-D132</f>
        <v>11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1:256" ht="18.75" customHeight="1">
      <c r="A133" s="212"/>
      <c r="B133" s="27" t="s">
        <v>74</v>
      </c>
      <c r="C133" s="73">
        <v>100</v>
      </c>
      <c r="D133" s="73">
        <f>D132/$C$132*100</f>
        <v>95.045045045045043</v>
      </c>
      <c r="E133" s="139">
        <f>E132/$C$132*100</f>
        <v>4.954954954954955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</row>
    <row r="134" spans="1:256" ht="18.75" customHeight="1">
      <c r="A134" s="212"/>
      <c r="B134" s="17" t="s">
        <v>34</v>
      </c>
      <c r="C134" s="74">
        <v>3659</v>
      </c>
      <c r="D134" s="74">
        <v>3555</v>
      </c>
      <c r="E134" s="140">
        <f>C134-D134</f>
        <v>104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</row>
    <row r="135" spans="1:256" ht="18.75" customHeight="1">
      <c r="A135" s="211"/>
      <c r="B135" s="30" t="s">
        <v>74</v>
      </c>
      <c r="C135" s="78">
        <v>100</v>
      </c>
      <c r="D135" s="78">
        <f>D134/$C$134*100</f>
        <v>97.157693358841215</v>
      </c>
      <c r="E135" s="144">
        <f>E134/$C$134*100</f>
        <v>2.8423066411587863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56" ht="18.75" customHeight="1">
      <c r="A136" s="217" t="s">
        <v>124</v>
      </c>
      <c r="B136" s="31" t="s">
        <v>63</v>
      </c>
      <c r="C136" s="79">
        <v>196</v>
      </c>
      <c r="D136" s="79">
        <v>191</v>
      </c>
      <c r="E136" s="145">
        <f>C136-D136</f>
        <v>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:256" ht="18.75" customHeight="1">
      <c r="A137" s="212"/>
      <c r="B137" s="27" t="s">
        <v>74</v>
      </c>
      <c r="C137" s="73">
        <v>100</v>
      </c>
      <c r="D137" s="73">
        <f>D136/$C$136*100</f>
        <v>97.448979591836732</v>
      </c>
      <c r="E137" s="139">
        <f>E136/$C$136*100</f>
        <v>2.5510204081632653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:256" ht="18.75" customHeight="1">
      <c r="A138" s="212"/>
      <c r="B138" s="17" t="s">
        <v>34</v>
      </c>
      <c r="C138" s="74">
        <v>3706</v>
      </c>
      <c r="D138" s="74">
        <v>3589</v>
      </c>
      <c r="E138" s="140">
        <f>C138-D138</f>
        <v>117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1:256" ht="18.75" customHeight="1">
      <c r="A139" s="211"/>
      <c r="B139" s="30" t="s">
        <v>74</v>
      </c>
      <c r="C139" s="78">
        <v>100</v>
      </c>
      <c r="D139" s="78">
        <f>D138/$C$138*100</f>
        <v>96.842957366432813</v>
      </c>
      <c r="E139" s="144">
        <f>E138/$C$138*100</f>
        <v>3.1570426335671886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:256" ht="18.75" customHeight="1">
      <c r="A140" s="212" t="s">
        <v>134</v>
      </c>
      <c r="B140" s="20" t="s">
        <v>63</v>
      </c>
      <c r="C140" s="77">
        <v>225</v>
      </c>
      <c r="D140" s="77">
        <v>218</v>
      </c>
      <c r="E140" s="143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 ht="18.75" customHeight="1">
      <c r="A141" s="212"/>
      <c r="B141" s="27" t="s">
        <v>74</v>
      </c>
      <c r="C141" s="73">
        <v>100</v>
      </c>
      <c r="D141" s="73">
        <f>D140/$C$140*100</f>
        <v>96.888888888888886</v>
      </c>
      <c r="E141" s="139">
        <f>E140/$C$140*100</f>
        <v>3.1111111111111112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:256" ht="18.75" customHeight="1">
      <c r="A142" s="212"/>
      <c r="B142" s="17" t="s">
        <v>34</v>
      </c>
      <c r="C142" s="74">
        <v>3844</v>
      </c>
      <c r="D142" s="74">
        <v>3720</v>
      </c>
      <c r="E142" s="140">
        <v>124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1:256" ht="18.75" customHeight="1">
      <c r="A143" s="212"/>
      <c r="B143" s="32" t="s">
        <v>74</v>
      </c>
      <c r="C143" s="80">
        <v>100</v>
      </c>
      <c r="D143" s="80">
        <f>D142/$C$142*100</f>
        <v>96.774193548387103</v>
      </c>
      <c r="E143" s="146">
        <f>E142/$C$142*100</f>
        <v>3.225806451612903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pans="1:25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</row>
    <row r="145" spans="1:256" ht="15" customHeight="1">
      <c r="A145" s="182" t="s">
        <v>75</v>
      </c>
      <c r="B145" s="182"/>
      <c r="C145" s="182"/>
      <c r="D145" s="18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93" t="s">
        <v>17</v>
      </c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</row>
    <row r="146" spans="1:256" ht="15" customHeight="1">
      <c r="A146" s="213" t="s">
        <v>42</v>
      </c>
      <c r="B146" s="213"/>
      <c r="C146" s="183" t="s">
        <v>71</v>
      </c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</row>
    <row r="147" spans="1:256" ht="15" customHeight="1">
      <c r="A147" s="213"/>
      <c r="B147" s="213"/>
      <c r="C147" s="183"/>
      <c r="D147" s="218" t="s">
        <v>76</v>
      </c>
      <c r="E147" s="218" t="s">
        <v>77</v>
      </c>
      <c r="F147" s="218" t="s">
        <v>78</v>
      </c>
      <c r="G147" s="218" t="s">
        <v>79</v>
      </c>
      <c r="H147" s="218" t="s">
        <v>80</v>
      </c>
      <c r="I147" s="218" t="s">
        <v>83</v>
      </c>
      <c r="J147" s="218" t="s">
        <v>84</v>
      </c>
      <c r="K147" s="218" t="s">
        <v>85</v>
      </c>
      <c r="L147" s="219" t="s">
        <v>137</v>
      </c>
      <c r="M147" s="218" t="s">
        <v>86</v>
      </c>
      <c r="N147" s="218" t="s">
        <v>87</v>
      </c>
      <c r="O147" s="218" t="s">
        <v>88</v>
      </c>
      <c r="P147" s="218" t="s">
        <v>47</v>
      </c>
      <c r="Q147" s="218" t="s">
        <v>89</v>
      </c>
      <c r="R147" s="218" t="s">
        <v>90</v>
      </c>
      <c r="S147" s="218" t="s">
        <v>91</v>
      </c>
      <c r="T147" s="218" t="s">
        <v>44</v>
      </c>
      <c r="U147" s="218" t="s">
        <v>93</v>
      </c>
      <c r="V147" s="218" t="s">
        <v>94</v>
      </c>
      <c r="W147" s="218" t="s">
        <v>35</v>
      </c>
      <c r="X147" s="220" t="s">
        <v>95</v>
      </c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</row>
    <row r="148" spans="1:256" ht="15" customHeight="1">
      <c r="A148" s="6"/>
      <c r="B148" s="3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220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</row>
    <row r="149" spans="1:256" ht="21.75" customHeight="1">
      <c r="A149" s="11"/>
      <c r="B149" s="34" t="s">
        <v>73</v>
      </c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220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</row>
    <row r="150" spans="1:256" s="2" customFormat="1" ht="18.75" hidden="1" customHeight="1">
      <c r="A150" s="206" t="s">
        <v>64</v>
      </c>
      <c r="B150" s="20" t="s">
        <v>63</v>
      </c>
      <c r="C150" s="77">
        <v>199</v>
      </c>
      <c r="D150" s="77">
        <v>5</v>
      </c>
      <c r="E150" s="77">
        <v>5</v>
      </c>
      <c r="F150" s="77">
        <v>30</v>
      </c>
      <c r="G150" s="77">
        <v>12</v>
      </c>
      <c r="H150" s="77">
        <v>0</v>
      </c>
      <c r="I150" s="77">
        <v>21</v>
      </c>
      <c r="J150" s="77">
        <v>18</v>
      </c>
      <c r="K150" s="77">
        <v>18</v>
      </c>
      <c r="L150" s="77">
        <v>0</v>
      </c>
      <c r="M150" s="77">
        <v>36</v>
      </c>
      <c r="N150" s="77">
        <v>2</v>
      </c>
      <c r="O150" s="77">
        <v>4</v>
      </c>
      <c r="P150" s="77">
        <v>3</v>
      </c>
      <c r="Q150" s="77">
        <v>3</v>
      </c>
      <c r="R150" s="77">
        <v>7</v>
      </c>
      <c r="S150" s="77">
        <v>3</v>
      </c>
      <c r="T150" s="77">
        <v>2</v>
      </c>
      <c r="U150" s="77">
        <v>7</v>
      </c>
      <c r="V150" s="77">
        <v>5</v>
      </c>
      <c r="W150" s="77">
        <v>6</v>
      </c>
      <c r="X150" s="143">
        <v>12</v>
      </c>
    </row>
    <row r="151" spans="1:256" ht="18.75" hidden="1" customHeight="1">
      <c r="A151" s="206"/>
      <c r="B151" s="35" t="s">
        <v>96</v>
      </c>
      <c r="C151" s="73">
        <f>C150/199*100</f>
        <v>100</v>
      </c>
      <c r="D151" s="73">
        <f t="shared" ref="D151:X151" si="28">D150/$C$150*100</f>
        <v>2.512562814070352</v>
      </c>
      <c r="E151" s="73">
        <f t="shared" si="28"/>
        <v>2.512562814070352</v>
      </c>
      <c r="F151" s="73">
        <f t="shared" si="28"/>
        <v>15.075376884422109</v>
      </c>
      <c r="G151" s="73">
        <f t="shared" si="28"/>
        <v>6.0301507537688437</v>
      </c>
      <c r="H151" s="73">
        <f t="shared" si="28"/>
        <v>0</v>
      </c>
      <c r="I151" s="73">
        <f t="shared" si="28"/>
        <v>10.552763819095476</v>
      </c>
      <c r="J151" s="73">
        <f t="shared" si="28"/>
        <v>9.0452261306532673</v>
      </c>
      <c r="K151" s="73">
        <f t="shared" si="28"/>
        <v>9.0452261306532673</v>
      </c>
      <c r="L151" s="73">
        <f t="shared" si="28"/>
        <v>0</v>
      </c>
      <c r="M151" s="73">
        <f t="shared" si="28"/>
        <v>18.090452261306535</v>
      </c>
      <c r="N151" s="73">
        <f t="shared" si="28"/>
        <v>1.0050251256281406</v>
      </c>
      <c r="O151" s="73">
        <f t="shared" si="28"/>
        <v>2.0100502512562812</v>
      </c>
      <c r="P151" s="73">
        <f t="shared" si="28"/>
        <v>1.5075376884422109</v>
      </c>
      <c r="Q151" s="73">
        <f t="shared" si="28"/>
        <v>1.5075376884422109</v>
      </c>
      <c r="R151" s="73">
        <f t="shared" si="28"/>
        <v>3.5175879396984926</v>
      </c>
      <c r="S151" s="73">
        <f t="shared" si="28"/>
        <v>1.5075376884422109</v>
      </c>
      <c r="T151" s="73">
        <f t="shared" si="28"/>
        <v>1.0050251256281406</v>
      </c>
      <c r="U151" s="73">
        <f t="shared" si="28"/>
        <v>3.5175879396984926</v>
      </c>
      <c r="V151" s="73">
        <f t="shared" si="28"/>
        <v>2.512562814070352</v>
      </c>
      <c r="W151" s="73">
        <f t="shared" si="28"/>
        <v>3.0150753768844218</v>
      </c>
      <c r="X151" s="139">
        <f t="shared" si="28"/>
        <v>6.0301507537688437</v>
      </c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</row>
    <row r="152" spans="1:256" ht="18.75" hidden="1" customHeight="1">
      <c r="A152" s="206"/>
      <c r="B152" s="17" t="s">
        <v>34</v>
      </c>
      <c r="C152" s="74">
        <v>3466</v>
      </c>
      <c r="D152" s="74">
        <v>57</v>
      </c>
      <c r="E152" s="74">
        <v>118</v>
      </c>
      <c r="F152" s="74">
        <v>614</v>
      </c>
      <c r="G152" s="74">
        <v>289</v>
      </c>
      <c r="H152" s="74">
        <v>137</v>
      </c>
      <c r="I152" s="74">
        <v>289</v>
      </c>
      <c r="J152" s="74">
        <v>239</v>
      </c>
      <c r="K152" s="74">
        <v>262</v>
      </c>
      <c r="L152" s="74">
        <v>8</v>
      </c>
      <c r="M152" s="74">
        <v>589</v>
      </c>
      <c r="N152" s="74">
        <v>19</v>
      </c>
      <c r="O152" s="74">
        <v>112</v>
      </c>
      <c r="P152" s="74">
        <v>48</v>
      </c>
      <c r="Q152" s="74">
        <v>33</v>
      </c>
      <c r="R152" s="74">
        <v>65</v>
      </c>
      <c r="S152" s="74">
        <v>76</v>
      </c>
      <c r="T152" s="74">
        <v>21</v>
      </c>
      <c r="U152" s="74">
        <v>109</v>
      </c>
      <c r="V152" s="74">
        <v>72</v>
      </c>
      <c r="W152" s="74">
        <v>45</v>
      </c>
      <c r="X152" s="140">
        <v>264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</row>
    <row r="153" spans="1:256" ht="18.75" hidden="1" customHeight="1">
      <c r="A153" s="206"/>
      <c r="B153" s="36" t="s">
        <v>96</v>
      </c>
      <c r="C153" s="76">
        <f>C152/3466*100</f>
        <v>100</v>
      </c>
      <c r="D153" s="76">
        <f t="shared" ref="D153:X153" si="29">D152/$C$152*100</f>
        <v>1.6445470282746681</v>
      </c>
      <c r="E153" s="76">
        <f t="shared" si="29"/>
        <v>3.4045008655510673</v>
      </c>
      <c r="F153" s="76">
        <f t="shared" si="29"/>
        <v>17.714945181765724</v>
      </c>
      <c r="G153" s="76">
        <f t="shared" si="29"/>
        <v>8.3381419503750713</v>
      </c>
      <c r="H153" s="76">
        <f t="shared" si="29"/>
        <v>3.9526832083092907</v>
      </c>
      <c r="I153" s="76">
        <f t="shared" si="29"/>
        <v>8.3381419503750713</v>
      </c>
      <c r="J153" s="76">
        <f t="shared" si="29"/>
        <v>6.8955568378534338</v>
      </c>
      <c r="K153" s="76">
        <f t="shared" si="29"/>
        <v>7.5591459896133877</v>
      </c>
      <c r="L153" s="76">
        <f t="shared" si="29"/>
        <v>0.2308136180034622</v>
      </c>
      <c r="M153" s="76">
        <f t="shared" si="29"/>
        <v>16.993652625504904</v>
      </c>
      <c r="N153" s="76">
        <f t="shared" si="29"/>
        <v>0.54818234275822275</v>
      </c>
      <c r="O153" s="76">
        <f t="shared" si="29"/>
        <v>3.2313906520484705</v>
      </c>
      <c r="P153" s="76">
        <f t="shared" si="29"/>
        <v>1.3848817080207732</v>
      </c>
      <c r="Q153" s="76">
        <f t="shared" si="29"/>
        <v>0.95210617426428157</v>
      </c>
      <c r="R153" s="76">
        <f t="shared" si="29"/>
        <v>1.8753606462781305</v>
      </c>
      <c r="S153" s="76">
        <f t="shared" si="29"/>
        <v>2.192729371032891</v>
      </c>
      <c r="T153" s="76">
        <f t="shared" si="29"/>
        <v>0.60588574725908828</v>
      </c>
      <c r="U153" s="76">
        <f t="shared" si="29"/>
        <v>3.1448355452971728</v>
      </c>
      <c r="V153" s="76">
        <f t="shared" si="29"/>
        <v>2.0773225620311599</v>
      </c>
      <c r="W153" s="76">
        <f t="shared" si="29"/>
        <v>1.2983266012694747</v>
      </c>
      <c r="X153" s="142">
        <f t="shared" si="29"/>
        <v>7.6168493941142525</v>
      </c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</row>
    <row r="154" spans="1:256" s="2" customFormat="1" ht="18.75" hidden="1" customHeight="1">
      <c r="A154" s="206" t="s">
        <v>66</v>
      </c>
      <c r="B154" s="20" t="s">
        <v>63</v>
      </c>
      <c r="C154" s="77">
        <v>188</v>
      </c>
      <c r="D154" s="77">
        <v>2</v>
      </c>
      <c r="E154" s="77">
        <v>7</v>
      </c>
      <c r="F154" s="77">
        <v>24</v>
      </c>
      <c r="G154" s="77">
        <v>22</v>
      </c>
      <c r="H154" s="77">
        <v>4</v>
      </c>
      <c r="I154" s="77">
        <v>16</v>
      </c>
      <c r="J154" s="77">
        <v>11</v>
      </c>
      <c r="K154" s="77">
        <v>17</v>
      </c>
      <c r="L154" s="77">
        <v>0</v>
      </c>
      <c r="M154" s="77">
        <v>40</v>
      </c>
      <c r="N154" s="77">
        <v>0</v>
      </c>
      <c r="O154" s="77">
        <v>8</v>
      </c>
      <c r="P154" s="77">
        <v>0</v>
      </c>
      <c r="Q154" s="77">
        <v>3</v>
      </c>
      <c r="R154" s="77">
        <v>2</v>
      </c>
      <c r="S154" s="77">
        <v>3</v>
      </c>
      <c r="T154" s="77">
        <v>1</v>
      </c>
      <c r="U154" s="77">
        <v>11</v>
      </c>
      <c r="V154" s="77">
        <v>1</v>
      </c>
      <c r="W154" s="77">
        <v>4</v>
      </c>
      <c r="X154" s="143">
        <v>12</v>
      </c>
    </row>
    <row r="155" spans="1:256" ht="18.75" hidden="1" customHeight="1">
      <c r="A155" s="206"/>
      <c r="B155" s="35" t="s">
        <v>96</v>
      </c>
      <c r="C155" s="73">
        <f>C154/188*100</f>
        <v>100</v>
      </c>
      <c r="D155" s="73">
        <f t="shared" ref="D155:X155" si="30">D154/$C$154*100</f>
        <v>1.0638297872340425</v>
      </c>
      <c r="E155" s="73">
        <f t="shared" si="30"/>
        <v>3.7234042553191489</v>
      </c>
      <c r="F155" s="73">
        <f t="shared" si="30"/>
        <v>12.76595744680851</v>
      </c>
      <c r="G155" s="73">
        <f t="shared" si="30"/>
        <v>11.702127659574469</v>
      </c>
      <c r="H155" s="73">
        <f t="shared" si="30"/>
        <v>2.1276595744680851</v>
      </c>
      <c r="I155" s="73">
        <f t="shared" si="30"/>
        <v>8.5106382978723403</v>
      </c>
      <c r="J155" s="73">
        <f t="shared" si="30"/>
        <v>5.8510638297872344</v>
      </c>
      <c r="K155" s="73">
        <f t="shared" si="30"/>
        <v>9.0425531914893629</v>
      </c>
      <c r="L155" s="73">
        <f t="shared" si="30"/>
        <v>0</v>
      </c>
      <c r="M155" s="73">
        <f t="shared" si="30"/>
        <v>21.276595744680851</v>
      </c>
      <c r="N155" s="73">
        <f t="shared" si="30"/>
        <v>0</v>
      </c>
      <c r="O155" s="73">
        <f t="shared" si="30"/>
        <v>4.2553191489361701</v>
      </c>
      <c r="P155" s="73">
        <f t="shared" si="30"/>
        <v>0</v>
      </c>
      <c r="Q155" s="73">
        <f t="shared" si="30"/>
        <v>1.5957446808510638</v>
      </c>
      <c r="R155" s="73">
        <f t="shared" si="30"/>
        <v>1.0638297872340425</v>
      </c>
      <c r="S155" s="73">
        <f t="shared" si="30"/>
        <v>1.5957446808510638</v>
      </c>
      <c r="T155" s="73">
        <f t="shared" si="30"/>
        <v>0.53191489361702127</v>
      </c>
      <c r="U155" s="73">
        <f t="shared" si="30"/>
        <v>5.8510638297872344</v>
      </c>
      <c r="V155" s="73">
        <f t="shared" si="30"/>
        <v>0.53191489361702127</v>
      </c>
      <c r="W155" s="73">
        <f t="shared" si="30"/>
        <v>2.1276595744680851</v>
      </c>
      <c r="X155" s="139">
        <f t="shared" si="30"/>
        <v>6.3829787234042552</v>
      </c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</row>
    <row r="156" spans="1:256" ht="18.75" hidden="1" customHeight="1">
      <c r="A156" s="206"/>
      <c r="B156" s="17" t="s">
        <v>34</v>
      </c>
      <c r="C156" s="74">
        <v>3349</v>
      </c>
      <c r="D156" s="74">
        <v>48</v>
      </c>
      <c r="E156" s="74">
        <v>107</v>
      </c>
      <c r="F156" s="74">
        <v>541</v>
      </c>
      <c r="G156" s="74">
        <v>318</v>
      </c>
      <c r="H156" s="74">
        <v>126</v>
      </c>
      <c r="I156" s="74">
        <v>231</v>
      </c>
      <c r="J156" s="74">
        <v>181</v>
      </c>
      <c r="K156" s="74">
        <v>289</v>
      </c>
      <c r="L156" s="74">
        <v>12</v>
      </c>
      <c r="M156" s="74">
        <v>642</v>
      </c>
      <c r="N156" s="74">
        <v>11</v>
      </c>
      <c r="O156" s="74">
        <v>116</v>
      </c>
      <c r="P156" s="74">
        <v>35</v>
      </c>
      <c r="Q156" s="74">
        <v>46</v>
      </c>
      <c r="R156" s="74">
        <v>71</v>
      </c>
      <c r="S156" s="74">
        <v>75</v>
      </c>
      <c r="T156" s="74">
        <v>15</v>
      </c>
      <c r="U156" s="74">
        <v>124</v>
      </c>
      <c r="V156" s="74">
        <v>79</v>
      </c>
      <c r="W156" s="74">
        <v>39</v>
      </c>
      <c r="X156" s="140">
        <v>243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</row>
    <row r="157" spans="1:256" ht="18.75" hidden="1" customHeight="1">
      <c r="A157" s="206"/>
      <c r="B157" s="36" t="s">
        <v>96</v>
      </c>
      <c r="C157" s="76">
        <f>C156/3349*100</f>
        <v>100</v>
      </c>
      <c r="D157" s="76">
        <f t="shared" ref="D157:X157" si="31">D156/$C$156*100</f>
        <v>1.433263660794267</v>
      </c>
      <c r="E157" s="76">
        <f t="shared" si="31"/>
        <v>3.1949835771872199</v>
      </c>
      <c r="F157" s="76">
        <f t="shared" si="31"/>
        <v>16.154075843535384</v>
      </c>
      <c r="G157" s="76">
        <f t="shared" si="31"/>
        <v>9.4953717527620185</v>
      </c>
      <c r="H157" s="76">
        <f t="shared" si="31"/>
        <v>3.7623171095849504</v>
      </c>
      <c r="I157" s="76">
        <f t="shared" si="31"/>
        <v>6.8975813675724096</v>
      </c>
      <c r="J157" s="76">
        <f t="shared" si="31"/>
        <v>5.4045983875783818</v>
      </c>
      <c r="K157" s="76">
        <f t="shared" si="31"/>
        <v>8.6294416243654819</v>
      </c>
      <c r="L157" s="76">
        <f t="shared" si="31"/>
        <v>0.35831591519856676</v>
      </c>
      <c r="M157" s="76">
        <f t="shared" si="31"/>
        <v>19.16990146312332</v>
      </c>
      <c r="N157" s="76">
        <f t="shared" si="31"/>
        <v>0.32845625559868613</v>
      </c>
      <c r="O157" s="76">
        <f t="shared" si="31"/>
        <v>3.4637205135861451</v>
      </c>
      <c r="P157" s="76">
        <f t="shared" si="31"/>
        <v>1.0450880859958196</v>
      </c>
      <c r="Q157" s="76">
        <f t="shared" si="31"/>
        <v>1.3735443415945059</v>
      </c>
      <c r="R157" s="76">
        <f t="shared" si="31"/>
        <v>2.1200358315915198</v>
      </c>
      <c r="S157" s="76">
        <f t="shared" si="31"/>
        <v>2.239474469991042</v>
      </c>
      <c r="T157" s="76">
        <f t="shared" si="31"/>
        <v>0.44789489399820842</v>
      </c>
      <c r="U157" s="76">
        <f t="shared" si="31"/>
        <v>3.7025977903851897</v>
      </c>
      <c r="V157" s="76">
        <f t="shared" si="31"/>
        <v>2.3589131083905643</v>
      </c>
      <c r="W157" s="76">
        <f t="shared" si="31"/>
        <v>1.1645267243953419</v>
      </c>
      <c r="X157" s="142">
        <f t="shared" si="31"/>
        <v>7.2558972827709765</v>
      </c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</row>
    <row r="158" spans="1:256" ht="18.75" hidden="1" customHeight="1">
      <c r="A158" s="206" t="s">
        <v>43</v>
      </c>
      <c r="B158" s="20" t="s">
        <v>63</v>
      </c>
      <c r="C158" s="77">
        <v>159</v>
      </c>
      <c r="D158" s="77">
        <v>3</v>
      </c>
      <c r="E158" s="77">
        <v>2</v>
      </c>
      <c r="F158" s="77">
        <v>20</v>
      </c>
      <c r="G158" s="77">
        <v>19</v>
      </c>
      <c r="H158" s="77">
        <v>3</v>
      </c>
      <c r="I158" s="77">
        <v>14</v>
      </c>
      <c r="J158" s="77">
        <v>7</v>
      </c>
      <c r="K158" s="77">
        <v>23</v>
      </c>
      <c r="L158" s="77">
        <v>1</v>
      </c>
      <c r="M158" s="77">
        <v>29</v>
      </c>
      <c r="N158" s="77">
        <v>0</v>
      </c>
      <c r="O158" s="77">
        <v>2</v>
      </c>
      <c r="P158" s="77">
        <v>1</v>
      </c>
      <c r="Q158" s="77">
        <v>1</v>
      </c>
      <c r="R158" s="77">
        <v>4</v>
      </c>
      <c r="S158" s="77">
        <v>4</v>
      </c>
      <c r="T158" s="77">
        <v>2</v>
      </c>
      <c r="U158" s="77">
        <v>4</v>
      </c>
      <c r="V158" s="77">
        <v>1</v>
      </c>
      <c r="W158" s="77">
        <v>5</v>
      </c>
      <c r="X158" s="143">
        <v>14</v>
      </c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</row>
    <row r="159" spans="1:256" ht="18.75" hidden="1" customHeight="1">
      <c r="A159" s="206"/>
      <c r="B159" s="35" t="s">
        <v>96</v>
      </c>
      <c r="C159" s="73">
        <f>C158/159*100</f>
        <v>100</v>
      </c>
      <c r="D159" s="73">
        <f t="shared" ref="D159:X159" si="32">D158/$C$158*100</f>
        <v>1.8867924528301887</v>
      </c>
      <c r="E159" s="73">
        <f t="shared" si="32"/>
        <v>1.257861635220126</v>
      </c>
      <c r="F159" s="73">
        <f t="shared" si="32"/>
        <v>12.578616352201259</v>
      </c>
      <c r="G159" s="73">
        <f t="shared" si="32"/>
        <v>11.949685534591195</v>
      </c>
      <c r="H159" s="73">
        <f t="shared" si="32"/>
        <v>1.8867924528301887</v>
      </c>
      <c r="I159" s="73">
        <f t="shared" si="32"/>
        <v>8.8050314465408803</v>
      </c>
      <c r="J159" s="73">
        <f t="shared" si="32"/>
        <v>4.4025157232704402</v>
      </c>
      <c r="K159" s="73">
        <f t="shared" si="32"/>
        <v>14.465408805031446</v>
      </c>
      <c r="L159" s="73">
        <f t="shared" si="32"/>
        <v>0.62893081761006298</v>
      </c>
      <c r="M159" s="73">
        <f t="shared" si="32"/>
        <v>18.238993710691823</v>
      </c>
      <c r="N159" s="73">
        <f t="shared" si="32"/>
        <v>0</v>
      </c>
      <c r="O159" s="73">
        <f t="shared" si="32"/>
        <v>1.257861635220126</v>
      </c>
      <c r="P159" s="73">
        <f t="shared" si="32"/>
        <v>0.62893081761006298</v>
      </c>
      <c r="Q159" s="73">
        <f t="shared" si="32"/>
        <v>0.62893081761006298</v>
      </c>
      <c r="R159" s="73">
        <f t="shared" si="32"/>
        <v>2.5157232704402519</v>
      </c>
      <c r="S159" s="73">
        <f t="shared" si="32"/>
        <v>2.5157232704402519</v>
      </c>
      <c r="T159" s="73">
        <f t="shared" si="32"/>
        <v>1.257861635220126</v>
      </c>
      <c r="U159" s="73">
        <f t="shared" si="32"/>
        <v>2.5157232704402519</v>
      </c>
      <c r="V159" s="73">
        <f t="shared" si="32"/>
        <v>0.62893081761006298</v>
      </c>
      <c r="W159" s="73">
        <f t="shared" si="32"/>
        <v>3.1446540880503147</v>
      </c>
      <c r="X159" s="139">
        <f t="shared" si="32"/>
        <v>8.8050314465408803</v>
      </c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</row>
    <row r="160" spans="1:256" ht="18.75" hidden="1" customHeight="1">
      <c r="A160" s="206"/>
      <c r="B160" s="17" t="s">
        <v>34</v>
      </c>
      <c r="C160" s="74">
        <v>3401</v>
      </c>
      <c r="D160" s="74">
        <v>52</v>
      </c>
      <c r="E160" s="74">
        <v>111</v>
      </c>
      <c r="F160" s="74">
        <v>555</v>
      </c>
      <c r="G160" s="74">
        <v>330</v>
      </c>
      <c r="H160" s="74">
        <v>121</v>
      </c>
      <c r="I160" s="74">
        <v>259</v>
      </c>
      <c r="J160" s="74">
        <v>202</v>
      </c>
      <c r="K160" s="74">
        <v>334</v>
      </c>
      <c r="L160" s="74">
        <v>8</v>
      </c>
      <c r="M160" s="74">
        <v>604</v>
      </c>
      <c r="N160" s="74">
        <v>12</v>
      </c>
      <c r="O160" s="74">
        <v>94</v>
      </c>
      <c r="P160" s="74">
        <v>45</v>
      </c>
      <c r="Q160" s="74">
        <v>48</v>
      </c>
      <c r="R160" s="74">
        <v>76</v>
      </c>
      <c r="S160" s="74">
        <v>56</v>
      </c>
      <c r="T160" s="74">
        <v>21</v>
      </c>
      <c r="U160" s="74">
        <v>101</v>
      </c>
      <c r="V160" s="74">
        <v>69</v>
      </c>
      <c r="W160" s="74">
        <v>59</v>
      </c>
      <c r="X160" s="140">
        <v>244</v>
      </c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pans="1:256" ht="18.75" hidden="1" customHeight="1">
      <c r="A161" s="206"/>
      <c r="B161" s="36" t="s">
        <v>96</v>
      </c>
      <c r="C161" s="76">
        <v>100</v>
      </c>
      <c r="D161" s="76">
        <f t="shared" ref="D161:X161" si="33">D160/$C$160*100</f>
        <v>1.5289620699794177</v>
      </c>
      <c r="E161" s="76">
        <f t="shared" si="33"/>
        <v>3.2637459570714498</v>
      </c>
      <c r="F161" s="76">
        <f t="shared" si="33"/>
        <v>16.318729785357249</v>
      </c>
      <c r="G161" s="76">
        <f t="shared" si="33"/>
        <v>9.7030285210232279</v>
      </c>
      <c r="H161" s="76">
        <f t="shared" si="33"/>
        <v>3.5577771243751841</v>
      </c>
      <c r="I161" s="76">
        <f t="shared" si="33"/>
        <v>7.6154072331667155</v>
      </c>
      <c r="J161" s="76">
        <f t="shared" si="33"/>
        <v>5.9394295795354308</v>
      </c>
      <c r="K161" s="76">
        <f t="shared" si="33"/>
        <v>9.8206409879447225</v>
      </c>
      <c r="L161" s="76">
        <f t="shared" si="33"/>
        <v>0.23522493384298734</v>
      </c>
      <c r="M161" s="76">
        <f t="shared" si="33"/>
        <v>17.759482505145545</v>
      </c>
      <c r="N161" s="76">
        <f t="shared" si="33"/>
        <v>0.35283740076448106</v>
      </c>
      <c r="O161" s="76">
        <f t="shared" si="33"/>
        <v>2.7638929726551011</v>
      </c>
      <c r="P161" s="76">
        <f t="shared" si="33"/>
        <v>1.3231402528668039</v>
      </c>
      <c r="Q161" s="76">
        <f t="shared" si="33"/>
        <v>1.4113496030579242</v>
      </c>
      <c r="R161" s="76">
        <f t="shared" si="33"/>
        <v>2.2346368715083798</v>
      </c>
      <c r="S161" s="76">
        <f t="shared" si="33"/>
        <v>1.6465745369009115</v>
      </c>
      <c r="T161" s="76">
        <f t="shared" si="33"/>
        <v>0.61746545133784181</v>
      </c>
      <c r="U161" s="76">
        <f t="shared" si="33"/>
        <v>2.9697147897677154</v>
      </c>
      <c r="V161" s="76">
        <f t="shared" si="33"/>
        <v>2.0288150543957659</v>
      </c>
      <c r="W161" s="76">
        <f t="shared" si="33"/>
        <v>1.7347838870920316</v>
      </c>
      <c r="X161" s="142">
        <f t="shared" si="33"/>
        <v>7.1743604822111147</v>
      </c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pans="1:256" ht="18.75" hidden="1" customHeight="1">
      <c r="A162" s="206" t="s">
        <v>67</v>
      </c>
      <c r="B162" s="20" t="s">
        <v>63</v>
      </c>
      <c r="C162" s="77">
        <v>175</v>
      </c>
      <c r="D162" s="77">
        <v>3</v>
      </c>
      <c r="E162" s="77">
        <v>4</v>
      </c>
      <c r="F162" s="77">
        <v>28</v>
      </c>
      <c r="G162" s="77">
        <v>16</v>
      </c>
      <c r="H162" s="77">
        <v>4</v>
      </c>
      <c r="I162" s="77">
        <v>14</v>
      </c>
      <c r="J162" s="77">
        <v>9</v>
      </c>
      <c r="K162" s="77">
        <v>24</v>
      </c>
      <c r="L162" s="77">
        <v>0</v>
      </c>
      <c r="M162" s="77">
        <v>25</v>
      </c>
      <c r="N162" s="77">
        <v>0</v>
      </c>
      <c r="O162" s="77">
        <v>5</v>
      </c>
      <c r="P162" s="77">
        <v>0</v>
      </c>
      <c r="Q162" s="77">
        <v>3</v>
      </c>
      <c r="R162" s="77">
        <v>3</v>
      </c>
      <c r="S162" s="77">
        <v>2</v>
      </c>
      <c r="T162" s="77">
        <v>6</v>
      </c>
      <c r="U162" s="77">
        <v>7</v>
      </c>
      <c r="V162" s="77">
        <v>4</v>
      </c>
      <c r="W162" s="77">
        <v>4</v>
      </c>
      <c r="X162" s="143">
        <v>14</v>
      </c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</row>
    <row r="163" spans="1:256" ht="18.75" hidden="1" customHeight="1">
      <c r="A163" s="206"/>
      <c r="B163" s="35" t="s">
        <v>96</v>
      </c>
      <c r="C163" s="73">
        <v>100</v>
      </c>
      <c r="D163" s="73">
        <f t="shared" ref="D163:X163" si="34">D162/$C$162*100</f>
        <v>1.7142857142857144</v>
      </c>
      <c r="E163" s="73">
        <f t="shared" si="34"/>
        <v>2.2857142857142856</v>
      </c>
      <c r="F163" s="73">
        <f t="shared" si="34"/>
        <v>16</v>
      </c>
      <c r="G163" s="73">
        <f t="shared" si="34"/>
        <v>9.1428571428571423</v>
      </c>
      <c r="H163" s="73">
        <f t="shared" si="34"/>
        <v>2.2857142857142856</v>
      </c>
      <c r="I163" s="73">
        <f t="shared" si="34"/>
        <v>8</v>
      </c>
      <c r="J163" s="73">
        <f t="shared" si="34"/>
        <v>5.1428571428571423</v>
      </c>
      <c r="K163" s="73">
        <f t="shared" si="34"/>
        <v>13.714285714285715</v>
      </c>
      <c r="L163" s="73">
        <f t="shared" si="34"/>
        <v>0</v>
      </c>
      <c r="M163" s="73">
        <f t="shared" si="34"/>
        <v>14.285714285714285</v>
      </c>
      <c r="N163" s="73">
        <f t="shared" si="34"/>
        <v>0</v>
      </c>
      <c r="O163" s="73">
        <f t="shared" si="34"/>
        <v>2.8571428571428572</v>
      </c>
      <c r="P163" s="73">
        <f t="shared" si="34"/>
        <v>0</v>
      </c>
      <c r="Q163" s="73">
        <f t="shared" si="34"/>
        <v>1.7142857142857144</v>
      </c>
      <c r="R163" s="73">
        <f t="shared" si="34"/>
        <v>1.7142857142857144</v>
      </c>
      <c r="S163" s="73">
        <f t="shared" si="34"/>
        <v>1.1428571428571428</v>
      </c>
      <c r="T163" s="73">
        <f t="shared" si="34"/>
        <v>3.4285714285714288</v>
      </c>
      <c r="U163" s="73">
        <f t="shared" si="34"/>
        <v>4</v>
      </c>
      <c r="V163" s="73">
        <f t="shared" si="34"/>
        <v>2.2857142857142856</v>
      </c>
      <c r="W163" s="73">
        <f t="shared" si="34"/>
        <v>2.2857142857142856</v>
      </c>
      <c r="X163" s="139">
        <f t="shared" si="34"/>
        <v>8</v>
      </c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pans="1:256" ht="18.75" hidden="1" customHeight="1">
      <c r="A164" s="206"/>
      <c r="B164" s="17" t="s">
        <v>34</v>
      </c>
      <c r="C164" s="74">
        <v>3408</v>
      </c>
      <c r="D164" s="74">
        <v>61</v>
      </c>
      <c r="E164" s="74">
        <v>100</v>
      </c>
      <c r="F164" s="74">
        <v>544</v>
      </c>
      <c r="G164" s="74">
        <v>303</v>
      </c>
      <c r="H164" s="74">
        <v>133</v>
      </c>
      <c r="I164" s="74">
        <v>257</v>
      </c>
      <c r="J164" s="74">
        <v>184</v>
      </c>
      <c r="K164" s="74">
        <v>337</v>
      </c>
      <c r="L164" s="74">
        <v>8</v>
      </c>
      <c r="M164" s="74">
        <v>611</v>
      </c>
      <c r="N164" s="74">
        <v>6</v>
      </c>
      <c r="O164" s="74">
        <v>137</v>
      </c>
      <c r="P164" s="74">
        <v>40</v>
      </c>
      <c r="Q164" s="74">
        <v>44</v>
      </c>
      <c r="R164" s="74">
        <v>76</v>
      </c>
      <c r="S164" s="74">
        <v>67</v>
      </c>
      <c r="T164" s="74">
        <v>28</v>
      </c>
      <c r="U164" s="74">
        <v>107</v>
      </c>
      <c r="V164" s="74">
        <v>67</v>
      </c>
      <c r="W164" s="74">
        <v>44</v>
      </c>
      <c r="X164" s="140">
        <v>254</v>
      </c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</row>
    <row r="165" spans="1:256" ht="18.75" hidden="1" customHeight="1">
      <c r="A165" s="206"/>
      <c r="B165" s="36" t="s">
        <v>96</v>
      </c>
      <c r="C165" s="76">
        <v>100</v>
      </c>
      <c r="D165" s="76">
        <f t="shared" ref="D165:X165" si="35">D164/$C$164*100</f>
        <v>1.7899061032863852</v>
      </c>
      <c r="E165" s="76">
        <f t="shared" si="35"/>
        <v>2.9342723004694835</v>
      </c>
      <c r="F165" s="76">
        <f t="shared" si="35"/>
        <v>15.96244131455399</v>
      </c>
      <c r="G165" s="76">
        <f t="shared" si="35"/>
        <v>8.8908450704225359</v>
      </c>
      <c r="H165" s="76">
        <f t="shared" si="35"/>
        <v>3.9025821596244135</v>
      </c>
      <c r="I165" s="76">
        <f t="shared" si="35"/>
        <v>7.541079812206573</v>
      </c>
      <c r="J165" s="76">
        <f t="shared" si="35"/>
        <v>5.39906103286385</v>
      </c>
      <c r="K165" s="76">
        <f t="shared" si="35"/>
        <v>9.88849765258216</v>
      </c>
      <c r="L165" s="76">
        <f t="shared" si="35"/>
        <v>0.23474178403755869</v>
      </c>
      <c r="M165" s="76">
        <f t="shared" si="35"/>
        <v>17.928403755868544</v>
      </c>
      <c r="N165" s="76">
        <f t="shared" si="35"/>
        <v>0.17605633802816903</v>
      </c>
      <c r="O165" s="76">
        <f t="shared" si="35"/>
        <v>4.0199530516431921</v>
      </c>
      <c r="P165" s="76">
        <f t="shared" si="35"/>
        <v>1.1737089201877933</v>
      </c>
      <c r="Q165" s="76">
        <f t="shared" si="35"/>
        <v>1.2910798122065728</v>
      </c>
      <c r="R165" s="76">
        <f t="shared" si="35"/>
        <v>2.2300469483568075</v>
      </c>
      <c r="S165" s="76">
        <f t="shared" si="35"/>
        <v>1.965962441314554</v>
      </c>
      <c r="T165" s="76">
        <f t="shared" si="35"/>
        <v>0.82159624413145549</v>
      </c>
      <c r="U165" s="76">
        <f t="shared" si="35"/>
        <v>3.1396713615023475</v>
      </c>
      <c r="V165" s="76">
        <f t="shared" si="35"/>
        <v>1.965962441314554</v>
      </c>
      <c r="W165" s="76">
        <f t="shared" si="35"/>
        <v>1.2910798122065728</v>
      </c>
      <c r="X165" s="142">
        <f t="shared" si="35"/>
        <v>7.453051643192488</v>
      </c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</row>
    <row r="166" spans="1:256" ht="18.75" hidden="1" customHeight="1">
      <c r="A166" s="207" t="s">
        <v>50</v>
      </c>
      <c r="B166" s="20" t="s">
        <v>63</v>
      </c>
      <c r="C166" s="81">
        <v>196</v>
      </c>
      <c r="D166" s="77">
        <v>1</v>
      </c>
      <c r="E166" s="77">
        <v>1</v>
      </c>
      <c r="F166" s="77">
        <v>40</v>
      </c>
      <c r="G166" s="77">
        <v>10</v>
      </c>
      <c r="H166" s="77">
        <v>5</v>
      </c>
      <c r="I166" s="77">
        <v>22</v>
      </c>
      <c r="J166" s="77">
        <v>14</v>
      </c>
      <c r="K166" s="77">
        <v>19</v>
      </c>
      <c r="L166" s="77">
        <v>0</v>
      </c>
      <c r="M166" s="77">
        <v>38</v>
      </c>
      <c r="N166" s="77">
        <v>1</v>
      </c>
      <c r="O166" s="77">
        <v>4</v>
      </c>
      <c r="P166" s="77">
        <v>4</v>
      </c>
      <c r="Q166" s="77">
        <v>2</v>
      </c>
      <c r="R166" s="77">
        <v>5</v>
      </c>
      <c r="S166" s="77">
        <v>6</v>
      </c>
      <c r="T166" s="77">
        <v>2</v>
      </c>
      <c r="U166" s="77">
        <v>3</v>
      </c>
      <c r="V166" s="77">
        <v>5</v>
      </c>
      <c r="W166" s="77">
        <v>3</v>
      </c>
      <c r="X166" s="143">
        <v>11</v>
      </c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  <row r="167" spans="1:256" ht="18.75" hidden="1" customHeight="1">
      <c r="A167" s="207"/>
      <c r="B167" s="35" t="s">
        <v>96</v>
      </c>
      <c r="C167" s="67">
        <v>100</v>
      </c>
      <c r="D167" s="62">
        <f t="shared" ref="D167:X167" si="36">D166/$C$166*100</f>
        <v>0.51020408163265307</v>
      </c>
      <c r="E167" s="62">
        <f t="shared" si="36"/>
        <v>0.51020408163265307</v>
      </c>
      <c r="F167" s="62">
        <f t="shared" si="36"/>
        <v>20.408163265306122</v>
      </c>
      <c r="G167" s="62">
        <f t="shared" si="36"/>
        <v>5.1020408163265305</v>
      </c>
      <c r="H167" s="62">
        <f t="shared" si="36"/>
        <v>2.5510204081632653</v>
      </c>
      <c r="I167" s="62">
        <f t="shared" si="36"/>
        <v>11.224489795918368</v>
      </c>
      <c r="J167" s="62">
        <f t="shared" si="36"/>
        <v>7.1428571428571423</v>
      </c>
      <c r="K167" s="62">
        <f t="shared" si="36"/>
        <v>9.6938775510204085</v>
      </c>
      <c r="L167" s="62">
        <f t="shared" si="36"/>
        <v>0</v>
      </c>
      <c r="M167" s="62">
        <f t="shared" si="36"/>
        <v>19.387755102040817</v>
      </c>
      <c r="N167" s="62">
        <f t="shared" si="36"/>
        <v>0.51020408163265307</v>
      </c>
      <c r="O167" s="62">
        <f t="shared" si="36"/>
        <v>2.0408163265306123</v>
      </c>
      <c r="P167" s="62">
        <f t="shared" si="36"/>
        <v>2.0408163265306123</v>
      </c>
      <c r="Q167" s="62">
        <f t="shared" si="36"/>
        <v>1.0204081632653061</v>
      </c>
      <c r="R167" s="62">
        <f t="shared" si="36"/>
        <v>2.5510204081632653</v>
      </c>
      <c r="S167" s="62">
        <f t="shared" si="36"/>
        <v>3.0612244897959182</v>
      </c>
      <c r="T167" s="62">
        <f t="shared" si="36"/>
        <v>1.0204081632653061</v>
      </c>
      <c r="U167" s="62">
        <f t="shared" si="36"/>
        <v>1.5306122448979591</v>
      </c>
      <c r="V167" s="62">
        <f t="shared" si="36"/>
        <v>2.5510204081632653</v>
      </c>
      <c r="W167" s="62">
        <f t="shared" si="36"/>
        <v>1.5306122448979591</v>
      </c>
      <c r="X167" s="160">
        <f t="shared" si="36"/>
        <v>5.6122448979591839</v>
      </c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</row>
    <row r="168" spans="1:256" ht="18.75" hidden="1" customHeight="1">
      <c r="A168" s="207"/>
      <c r="B168" s="17" t="s">
        <v>34</v>
      </c>
      <c r="C168" s="68">
        <v>3493</v>
      </c>
      <c r="D168" s="74">
        <v>60</v>
      </c>
      <c r="E168" s="74">
        <v>106</v>
      </c>
      <c r="F168" s="74">
        <v>568</v>
      </c>
      <c r="G168" s="74">
        <v>339</v>
      </c>
      <c r="H168" s="74">
        <v>139</v>
      </c>
      <c r="I168" s="74">
        <v>266</v>
      </c>
      <c r="J168" s="74">
        <v>187</v>
      </c>
      <c r="K168" s="74">
        <v>319</v>
      </c>
      <c r="L168" s="74">
        <v>8</v>
      </c>
      <c r="M168" s="74">
        <v>636</v>
      </c>
      <c r="N168" s="74">
        <v>12</v>
      </c>
      <c r="O168" s="74">
        <v>96</v>
      </c>
      <c r="P168" s="74">
        <v>53</v>
      </c>
      <c r="Q168" s="74">
        <v>42</v>
      </c>
      <c r="R168" s="74">
        <v>86</v>
      </c>
      <c r="S168" s="74">
        <v>60</v>
      </c>
      <c r="T168" s="74">
        <v>31</v>
      </c>
      <c r="U168" s="74">
        <v>117</v>
      </c>
      <c r="V168" s="74">
        <v>78</v>
      </c>
      <c r="W168" s="74">
        <v>37</v>
      </c>
      <c r="X168" s="140">
        <v>253</v>
      </c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</row>
    <row r="169" spans="1:256" ht="18.75" hidden="1" customHeight="1">
      <c r="A169" s="207"/>
      <c r="B169" s="37" t="s">
        <v>96</v>
      </c>
      <c r="C169" s="73">
        <v>100</v>
      </c>
      <c r="D169" s="75">
        <f t="shared" ref="D169:X169" si="37">D168/$C$168*100</f>
        <v>1.7177211565989121</v>
      </c>
      <c r="E169" s="75">
        <f t="shared" si="37"/>
        <v>3.0346407099914114</v>
      </c>
      <c r="F169" s="75">
        <f t="shared" si="37"/>
        <v>16.261093615803034</v>
      </c>
      <c r="G169" s="75">
        <f t="shared" si="37"/>
        <v>9.7051245347838524</v>
      </c>
      <c r="H169" s="75">
        <f t="shared" si="37"/>
        <v>3.9793873461208129</v>
      </c>
      <c r="I169" s="75">
        <f t="shared" si="37"/>
        <v>7.6152304609218442</v>
      </c>
      <c r="J169" s="75">
        <f t="shared" si="37"/>
        <v>5.353564271399943</v>
      </c>
      <c r="K169" s="75">
        <f t="shared" si="37"/>
        <v>9.1325508159175488</v>
      </c>
      <c r="L169" s="75">
        <f t="shared" si="37"/>
        <v>0.22902948754652158</v>
      </c>
      <c r="M169" s="75">
        <f t="shared" si="37"/>
        <v>18.20784425994847</v>
      </c>
      <c r="N169" s="75">
        <f t="shared" si="37"/>
        <v>0.34354423131978246</v>
      </c>
      <c r="O169" s="75">
        <f t="shared" si="37"/>
        <v>2.7483538505582596</v>
      </c>
      <c r="P169" s="75">
        <f t="shared" si="37"/>
        <v>1.5173203549957057</v>
      </c>
      <c r="Q169" s="75">
        <f t="shared" si="37"/>
        <v>1.2024048096192386</v>
      </c>
      <c r="R169" s="75">
        <f t="shared" si="37"/>
        <v>2.4620669911251074</v>
      </c>
      <c r="S169" s="75">
        <f t="shared" si="37"/>
        <v>1.7177211565989121</v>
      </c>
      <c r="T169" s="75">
        <f t="shared" si="37"/>
        <v>0.88748926424277119</v>
      </c>
      <c r="U169" s="75">
        <f t="shared" si="37"/>
        <v>3.3495562553678782</v>
      </c>
      <c r="V169" s="75">
        <f t="shared" si="37"/>
        <v>2.2330375035785854</v>
      </c>
      <c r="W169" s="75">
        <f t="shared" si="37"/>
        <v>1.0592613799026624</v>
      </c>
      <c r="X169" s="141">
        <f t="shared" si="37"/>
        <v>7.2430575436587459</v>
      </c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</row>
    <row r="170" spans="1:256" ht="18.75" hidden="1" customHeight="1">
      <c r="A170" s="206" t="s">
        <v>68</v>
      </c>
      <c r="B170" s="15" t="s">
        <v>63</v>
      </c>
      <c r="C170" s="81">
        <v>184</v>
      </c>
      <c r="D170" s="72">
        <v>3</v>
      </c>
      <c r="E170" s="72">
        <v>6</v>
      </c>
      <c r="F170" s="72">
        <v>28</v>
      </c>
      <c r="G170" s="72">
        <v>17</v>
      </c>
      <c r="H170" s="72">
        <v>3</v>
      </c>
      <c r="I170" s="72">
        <v>17</v>
      </c>
      <c r="J170" s="72">
        <v>13</v>
      </c>
      <c r="K170" s="72">
        <v>16</v>
      </c>
      <c r="L170" s="72">
        <v>2</v>
      </c>
      <c r="M170" s="72">
        <v>29</v>
      </c>
      <c r="N170" s="72">
        <v>1</v>
      </c>
      <c r="O170" s="72">
        <v>3</v>
      </c>
      <c r="P170" s="72">
        <v>2</v>
      </c>
      <c r="Q170" s="72">
        <v>2</v>
      </c>
      <c r="R170" s="72">
        <v>5</v>
      </c>
      <c r="S170" s="72">
        <v>5</v>
      </c>
      <c r="T170" s="72">
        <v>0</v>
      </c>
      <c r="U170" s="72">
        <v>5</v>
      </c>
      <c r="V170" s="72">
        <v>6</v>
      </c>
      <c r="W170" s="72">
        <v>5</v>
      </c>
      <c r="X170" s="138">
        <v>16</v>
      </c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</row>
    <row r="171" spans="1:256" ht="18.75" hidden="1" customHeight="1">
      <c r="A171" s="206"/>
      <c r="B171" s="35" t="s">
        <v>96</v>
      </c>
      <c r="C171" s="67">
        <v>100</v>
      </c>
      <c r="D171" s="62">
        <f t="shared" ref="D171:X171" si="38">D170/$C$170*100</f>
        <v>1.6304347826086956</v>
      </c>
      <c r="E171" s="62">
        <f t="shared" si="38"/>
        <v>3.2608695652173911</v>
      </c>
      <c r="F171" s="62">
        <f t="shared" si="38"/>
        <v>15.217391304347828</v>
      </c>
      <c r="G171" s="62">
        <f t="shared" si="38"/>
        <v>9.2391304347826075</v>
      </c>
      <c r="H171" s="62">
        <f t="shared" si="38"/>
        <v>1.6304347826086956</v>
      </c>
      <c r="I171" s="62">
        <f t="shared" si="38"/>
        <v>9.2391304347826075</v>
      </c>
      <c r="J171" s="62">
        <f t="shared" si="38"/>
        <v>7.0652173913043477</v>
      </c>
      <c r="K171" s="62">
        <f t="shared" si="38"/>
        <v>8.695652173913043</v>
      </c>
      <c r="L171" s="62">
        <f t="shared" si="38"/>
        <v>1.0869565217391304</v>
      </c>
      <c r="M171" s="62">
        <f t="shared" si="38"/>
        <v>15.760869565217392</v>
      </c>
      <c r="N171" s="62">
        <f t="shared" si="38"/>
        <v>0.54347826086956519</v>
      </c>
      <c r="O171" s="62">
        <f t="shared" si="38"/>
        <v>1.6304347826086956</v>
      </c>
      <c r="P171" s="62">
        <f t="shared" si="38"/>
        <v>1.0869565217391304</v>
      </c>
      <c r="Q171" s="62">
        <f t="shared" si="38"/>
        <v>1.0869565217391304</v>
      </c>
      <c r="R171" s="62">
        <f t="shared" si="38"/>
        <v>2.7173913043478262</v>
      </c>
      <c r="S171" s="62">
        <f t="shared" si="38"/>
        <v>2.7173913043478262</v>
      </c>
      <c r="T171" s="62">
        <f t="shared" si="38"/>
        <v>0</v>
      </c>
      <c r="U171" s="62">
        <f t="shared" si="38"/>
        <v>2.7173913043478262</v>
      </c>
      <c r="V171" s="62">
        <f t="shared" si="38"/>
        <v>3.2608695652173911</v>
      </c>
      <c r="W171" s="62">
        <f t="shared" si="38"/>
        <v>2.7173913043478262</v>
      </c>
      <c r="X171" s="139">
        <f t="shared" si="38"/>
        <v>8.695652173913043</v>
      </c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</row>
    <row r="172" spans="1:256" ht="18.75" hidden="1" customHeight="1">
      <c r="A172" s="206"/>
      <c r="B172" s="17" t="s">
        <v>34</v>
      </c>
      <c r="C172" s="68">
        <v>3517</v>
      </c>
      <c r="D172" s="74">
        <v>60</v>
      </c>
      <c r="E172" s="74">
        <v>97</v>
      </c>
      <c r="F172" s="74">
        <v>555</v>
      </c>
      <c r="G172" s="74">
        <v>323</v>
      </c>
      <c r="H172" s="74">
        <v>128</v>
      </c>
      <c r="I172" s="74">
        <v>275</v>
      </c>
      <c r="J172" s="74">
        <v>201</v>
      </c>
      <c r="K172" s="74">
        <v>340</v>
      </c>
      <c r="L172" s="74">
        <v>11</v>
      </c>
      <c r="M172" s="74">
        <v>644</v>
      </c>
      <c r="N172" s="74">
        <v>12</v>
      </c>
      <c r="O172" s="74">
        <v>93</v>
      </c>
      <c r="P172" s="74">
        <v>45</v>
      </c>
      <c r="Q172" s="74">
        <v>42</v>
      </c>
      <c r="R172" s="74">
        <v>94</v>
      </c>
      <c r="S172" s="74">
        <v>82</v>
      </c>
      <c r="T172" s="74">
        <v>20</v>
      </c>
      <c r="U172" s="74">
        <v>117</v>
      </c>
      <c r="V172" s="74">
        <v>72</v>
      </c>
      <c r="W172" s="74">
        <v>35</v>
      </c>
      <c r="X172" s="140">
        <v>271</v>
      </c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</row>
    <row r="173" spans="1:256" ht="18.75" hidden="1" customHeight="1">
      <c r="A173" s="206"/>
      <c r="B173" s="36" t="s">
        <v>96</v>
      </c>
      <c r="C173" s="82">
        <v>100</v>
      </c>
      <c r="D173" s="76">
        <f t="shared" ref="D173:X173" si="39">D172/$C$172*100</f>
        <v>1.7059994313335227</v>
      </c>
      <c r="E173" s="76">
        <f t="shared" si="39"/>
        <v>2.7580324139891954</v>
      </c>
      <c r="F173" s="76">
        <f t="shared" si="39"/>
        <v>15.780494739835088</v>
      </c>
      <c r="G173" s="76">
        <f t="shared" si="39"/>
        <v>9.1839636053454647</v>
      </c>
      <c r="H173" s="76">
        <f t="shared" si="39"/>
        <v>3.6394654535115154</v>
      </c>
      <c r="I173" s="76">
        <f t="shared" si="39"/>
        <v>7.8191640602786467</v>
      </c>
      <c r="J173" s="76">
        <f t="shared" si="39"/>
        <v>5.7150980949673018</v>
      </c>
      <c r="K173" s="76">
        <f t="shared" si="39"/>
        <v>9.6673301108899636</v>
      </c>
      <c r="L173" s="76">
        <f t="shared" si="39"/>
        <v>0.31276656241114587</v>
      </c>
      <c r="M173" s="76">
        <f t="shared" si="39"/>
        <v>18.311060562979812</v>
      </c>
      <c r="N173" s="76">
        <f t="shared" si="39"/>
        <v>0.34119988626670456</v>
      </c>
      <c r="O173" s="76">
        <f t="shared" si="39"/>
        <v>2.6442991185669604</v>
      </c>
      <c r="P173" s="76">
        <f t="shared" si="39"/>
        <v>1.279499573500142</v>
      </c>
      <c r="Q173" s="76">
        <f t="shared" si="39"/>
        <v>1.194199601933466</v>
      </c>
      <c r="R173" s="76">
        <f t="shared" si="39"/>
        <v>2.6727324424225194</v>
      </c>
      <c r="S173" s="76">
        <f t="shared" si="39"/>
        <v>2.3315325561558145</v>
      </c>
      <c r="T173" s="76">
        <f t="shared" si="39"/>
        <v>0.56866647711117435</v>
      </c>
      <c r="U173" s="76">
        <f t="shared" si="39"/>
        <v>3.3266988911003694</v>
      </c>
      <c r="V173" s="76">
        <f t="shared" si="39"/>
        <v>2.0471993176002274</v>
      </c>
      <c r="W173" s="76">
        <f t="shared" si="39"/>
        <v>0.99516633494455498</v>
      </c>
      <c r="X173" s="142">
        <f t="shared" si="39"/>
        <v>7.7054307648564118</v>
      </c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</row>
    <row r="174" spans="1:256" ht="18.75" hidden="1" customHeight="1">
      <c r="A174" s="208" t="s">
        <v>40</v>
      </c>
      <c r="B174" s="20" t="s">
        <v>63</v>
      </c>
      <c r="C174" s="83">
        <v>179</v>
      </c>
      <c r="D174" s="77">
        <v>1</v>
      </c>
      <c r="E174" s="77">
        <v>7</v>
      </c>
      <c r="F174" s="77">
        <v>28</v>
      </c>
      <c r="G174" s="77">
        <v>9</v>
      </c>
      <c r="H174" s="77">
        <v>7</v>
      </c>
      <c r="I174" s="77">
        <v>12</v>
      </c>
      <c r="J174" s="77">
        <v>17</v>
      </c>
      <c r="K174" s="77">
        <v>17</v>
      </c>
      <c r="L174" s="77">
        <v>1</v>
      </c>
      <c r="M174" s="77">
        <v>21</v>
      </c>
      <c r="N174" s="77">
        <v>0</v>
      </c>
      <c r="O174" s="77">
        <v>5</v>
      </c>
      <c r="P174" s="77">
        <v>4</v>
      </c>
      <c r="Q174" s="77">
        <v>2</v>
      </c>
      <c r="R174" s="77">
        <v>3</v>
      </c>
      <c r="S174" s="77">
        <v>4</v>
      </c>
      <c r="T174" s="77">
        <v>1</v>
      </c>
      <c r="U174" s="77">
        <v>12</v>
      </c>
      <c r="V174" s="77">
        <v>6</v>
      </c>
      <c r="W174" s="77">
        <v>1</v>
      </c>
      <c r="X174" s="143">
        <v>21</v>
      </c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</row>
    <row r="175" spans="1:256" ht="18.75" hidden="1" customHeight="1">
      <c r="A175" s="208"/>
      <c r="B175" s="35" t="s">
        <v>96</v>
      </c>
      <c r="C175" s="67">
        <v>100</v>
      </c>
      <c r="D175" s="62">
        <f t="shared" ref="D175:X175" si="40">D174/$C$174*100</f>
        <v>0.55865921787709494</v>
      </c>
      <c r="E175" s="62">
        <f t="shared" si="40"/>
        <v>3.9106145251396649</v>
      </c>
      <c r="F175" s="62">
        <f t="shared" si="40"/>
        <v>15.64245810055866</v>
      </c>
      <c r="G175" s="62">
        <f t="shared" si="40"/>
        <v>5.027932960893855</v>
      </c>
      <c r="H175" s="62">
        <f t="shared" si="40"/>
        <v>3.9106145251396649</v>
      </c>
      <c r="I175" s="62">
        <f t="shared" si="40"/>
        <v>6.7039106145251397</v>
      </c>
      <c r="J175" s="62">
        <f t="shared" si="40"/>
        <v>9.4972067039106136</v>
      </c>
      <c r="K175" s="62">
        <f t="shared" si="40"/>
        <v>9.4972067039106136</v>
      </c>
      <c r="L175" s="62">
        <f t="shared" si="40"/>
        <v>0.55865921787709494</v>
      </c>
      <c r="M175" s="62">
        <f t="shared" si="40"/>
        <v>11.731843575418994</v>
      </c>
      <c r="N175" s="62">
        <f t="shared" si="40"/>
        <v>0</v>
      </c>
      <c r="O175" s="62">
        <f t="shared" si="40"/>
        <v>2.7932960893854748</v>
      </c>
      <c r="P175" s="62">
        <f t="shared" si="40"/>
        <v>2.2346368715083798</v>
      </c>
      <c r="Q175" s="62">
        <f t="shared" si="40"/>
        <v>1.1173184357541899</v>
      </c>
      <c r="R175" s="62">
        <f t="shared" si="40"/>
        <v>1.6759776536312849</v>
      </c>
      <c r="S175" s="62">
        <f t="shared" si="40"/>
        <v>2.2346368715083798</v>
      </c>
      <c r="T175" s="62">
        <f t="shared" si="40"/>
        <v>0.55865921787709494</v>
      </c>
      <c r="U175" s="62">
        <f t="shared" si="40"/>
        <v>6.7039106145251397</v>
      </c>
      <c r="V175" s="62">
        <f t="shared" si="40"/>
        <v>3.3519553072625698</v>
      </c>
      <c r="W175" s="62">
        <f t="shared" si="40"/>
        <v>0.55865921787709494</v>
      </c>
      <c r="X175" s="139">
        <f t="shared" si="40"/>
        <v>11.731843575418994</v>
      </c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</row>
    <row r="176" spans="1:256" ht="18.75" hidden="1" customHeight="1">
      <c r="A176" s="208"/>
      <c r="B176" s="17" t="s">
        <v>34</v>
      </c>
      <c r="C176" s="68">
        <v>3559</v>
      </c>
      <c r="D176" s="74">
        <v>66</v>
      </c>
      <c r="E176" s="74">
        <v>117</v>
      </c>
      <c r="F176" s="74">
        <v>496</v>
      </c>
      <c r="G176" s="74">
        <v>342</v>
      </c>
      <c r="H176" s="74">
        <v>136</v>
      </c>
      <c r="I176" s="74">
        <v>226</v>
      </c>
      <c r="J176" s="74">
        <v>203</v>
      </c>
      <c r="K176" s="74">
        <v>318</v>
      </c>
      <c r="L176" s="74">
        <v>15</v>
      </c>
      <c r="M176" s="74">
        <v>676</v>
      </c>
      <c r="N176" s="74">
        <v>16</v>
      </c>
      <c r="O176" s="74">
        <v>119</v>
      </c>
      <c r="P176" s="74">
        <v>66</v>
      </c>
      <c r="Q176" s="74">
        <v>45</v>
      </c>
      <c r="R176" s="74">
        <v>102</v>
      </c>
      <c r="S176" s="74">
        <v>60</v>
      </c>
      <c r="T176" s="74">
        <v>19</v>
      </c>
      <c r="U176" s="74">
        <v>134</v>
      </c>
      <c r="V176" s="74">
        <v>68</v>
      </c>
      <c r="W176" s="74">
        <v>38</v>
      </c>
      <c r="X176" s="140">
        <v>297</v>
      </c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</row>
    <row r="177" spans="1:256" ht="18.75" hidden="1" customHeight="1">
      <c r="A177" s="208"/>
      <c r="B177" s="37" t="s">
        <v>96</v>
      </c>
      <c r="C177" s="73">
        <v>100</v>
      </c>
      <c r="D177" s="75">
        <f t="shared" ref="D177:X177" si="41">D176/$C$176*100</f>
        <v>1.8544534981736445</v>
      </c>
      <c r="E177" s="75">
        <f t="shared" si="41"/>
        <v>3.2874402922169152</v>
      </c>
      <c r="F177" s="75">
        <f t="shared" si="41"/>
        <v>13.936499016577692</v>
      </c>
      <c r="G177" s="75">
        <f t="shared" si="41"/>
        <v>9.6094408541725205</v>
      </c>
      <c r="H177" s="75">
        <f t="shared" si="41"/>
        <v>3.8212981174487215</v>
      </c>
      <c r="I177" s="75">
        <f t="shared" si="41"/>
        <v>6.3500983422309645</v>
      </c>
      <c r="J177" s="75">
        <f t="shared" si="41"/>
        <v>5.7038493958977243</v>
      </c>
      <c r="K177" s="75">
        <f t="shared" si="41"/>
        <v>8.9350941275639215</v>
      </c>
      <c r="L177" s="75">
        <f t="shared" si="41"/>
        <v>0.42146670413037374</v>
      </c>
      <c r="M177" s="75">
        <f t="shared" si="41"/>
        <v>18.994099466142174</v>
      </c>
      <c r="N177" s="75">
        <f t="shared" si="41"/>
        <v>0.44956448440573199</v>
      </c>
      <c r="O177" s="75">
        <f t="shared" si="41"/>
        <v>3.3436358527676311</v>
      </c>
      <c r="P177" s="75">
        <f t="shared" si="41"/>
        <v>1.8544534981736445</v>
      </c>
      <c r="Q177" s="75">
        <f t="shared" si="41"/>
        <v>1.264400112391121</v>
      </c>
      <c r="R177" s="75">
        <f t="shared" si="41"/>
        <v>2.8659735880865411</v>
      </c>
      <c r="S177" s="75">
        <f t="shared" si="41"/>
        <v>1.6858668165214949</v>
      </c>
      <c r="T177" s="75">
        <f t="shared" si="41"/>
        <v>0.53385782523180669</v>
      </c>
      <c r="U177" s="75">
        <f t="shared" si="41"/>
        <v>3.7651025568980048</v>
      </c>
      <c r="V177" s="75">
        <f t="shared" si="41"/>
        <v>1.9106490587243607</v>
      </c>
      <c r="W177" s="75">
        <f t="shared" si="41"/>
        <v>1.0677156504636134</v>
      </c>
      <c r="X177" s="141">
        <f t="shared" si="41"/>
        <v>8.3450407417813999</v>
      </c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</row>
    <row r="178" spans="1:256" ht="18.75" hidden="1" customHeight="1">
      <c r="A178" s="207" t="s">
        <v>51</v>
      </c>
      <c r="B178" s="15" t="s">
        <v>63</v>
      </c>
      <c r="C178" s="81">
        <v>177</v>
      </c>
      <c r="D178" s="72">
        <v>1</v>
      </c>
      <c r="E178" s="72">
        <v>3</v>
      </c>
      <c r="F178" s="72">
        <v>27</v>
      </c>
      <c r="G178" s="72">
        <v>13</v>
      </c>
      <c r="H178" s="72">
        <v>5</v>
      </c>
      <c r="I178" s="72">
        <v>8</v>
      </c>
      <c r="J178" s="72">
        <v>13</v>
      </c>
      <c r="K178" s="72">
        <v>19</v>
      </c>
      <c r="L178" s="72">
        <v>0</v>
      </c>
      <c r="M178" s="72">
        <v>36</v>
      </c>
      <c r="N178" s="72">
        <v>2</v>
      </c>
      <c r="O178" s="72">
        <v>9</v>
      </c>
      <c r="P178" s="72">
        <v>4</v>
      </c>
      <c r="Q178" s="72">
        <v>0</v>
      </c>
      <c r="R178" s="72">
        <v>3</v>
      </c>
      <c r="S178" s="72">
        <v>7</v>
      </c>
      <c r="T178" s="72">
        <v>1</v>
      </c>
      <c r="U178" s="72">
        <v>9</v>
      </c>
      <c r="V178" s="72">
        <v>3</v>
      </c>
      <c r="W178" s="72">
        <v>3</v>
      </c>
      <c r="X178" s="138">
        <v>11</v>
      </c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</row>
    <row r="179" spans="1:256" ht="18.75" hidden="1" customHeight="1">
      <c r="A179" s="207"/>
      <c r="B179" s="35" t="s">
        <v>96</v>
      </c>
      <c r="C179" s="67">
        <v>100</v>
      </c>
      <c r="D179" s="62">
        <f t="shared" ref="D179:X179" si="42">D178/$C$178*100</f>
        <v>0.56497175141242939</v>
      </c>
      <c r="E179" s="62">
        <f t="shared" si="42"/>
        <v>1.6949152542372881</v>
      </c>
      <c r="F179" s="62">
        <f t="shared" si="42"/>
        <v>15.254237288135593</v>
      </c>
      <c r="G179" s="62">
        <f t="shared" si="42"/>
        <v>7.3446327683615822</v>
      </c>
      <c r="H179" s="62">
        <f t="shared" si="42"/>
        <v>2.8248587570621471</v>
      </c>
      <c r="I179" s="62">
        <f t="shared" si="42"/>
        <v>4.5197740112994351</v>
      </c>
      <c r="J179" s="62">
        <f t="shared" si="42"/>
        <v>7.3446327683615822</v>
      </c>
      <c r="K179" s="62">
        <f t="shared" si="42"/>
        <v>10.734463276836157</v>
      </c>
      <c r="L179" s="62">
        <f t="shared" si="42"/>
        <v>0</v>
      </c>
      <c r="M179" s="62">
        <f t="shared" si="42"/>
        <v>20.33898305084746</v>
      </c>
      <c r="N179" s="62">
        <f t="shared" si="42"/>
        <v>1.1299435028248588</v>
      </c>
      <c r="O179" s="62">
        <f t="shared" si="42"/>
        <v>5.0847457627118651</v>
      </c>
      <c r="P179" s="62">
        <f t="shared" si="42"/>
        <v>2.2598870056497176</v>
      </c>
      <c r="Q179" s="62">
        <f t="shared" si="42"/>
        <v>0</v>
      </c>
      <c r="R179" s="62">
        <f t="shared" si="42"/>
        <v>1.6949152542372881</v>
      </c>
      <c r="S179" s="62">
        <f t="shared" si="42"/>
        <v>3.9548022598870061</v>
      </c>
      <c r="T179" s="62">
        <f t="shared" si="42"/>
        <v>0.56497175141242939</v>
      </c>
      <c r="U179" s="62">
        <f t="shared" si="42"/>
        <v>5.0847457627118651</v>
      </c>
      <c r="V179" s="62">
        <f t="shared" si="42"/>
        <v>1.6949152542372881</v>
      </c>
      <c r="W179" s="62">
        <f t="shared" si="42"/>
        <v>1.6949152542372881</v>
      </c>
      <c r="X179" s="160">
        <f t="shared" si="42"/>
        <v>6.2146892655367232</v>
      </c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</row>
    <row r="180" spans="1:256" ht="18.75" hidden="1" customHeight="1">
      <c r="A180" s="207"/>
      <c r="B180" s="17" t="s">
        <v>34</v>
      </c>
      <c r="C180" s="68">
        <v>3566</v>
      </c>
      <c r="D180" s="74">
        <v>65</v>
      </c>
      <c r="E180" s="74">
        <v>116</v>
      </c>
      <c r="F180" s="74">
        <v>544</v>
      </c>
      <c r="G180" s="74">
        <v>339</v>
      </c>
      <c r="H180" s="74">
        <v>131</v>
      </c>
      <c r="I180" s="74">
        <v>228</v>
      </c>
      <c r="J180" s="74">
        <v>182</v>
      </c>
      <c r="K180" s="74">
        <v>317</v>
      </c>
      <c r="L180" s="74">
        <v>10</v>
      </c>
      <c r="M180" s="74">
        <v>680</v>
      </c>
      <c r="N180" s="74">
        <v>12</v>
      </c>
      <c r="O180" s="74">
        <v>106</v>
      </c>
      <c r="P180" s="74">
        <v>47</v>
      </c>
      <c r="Q180" s="74">
        <v>27</v>
      </c>
      <c r="R180" s="74">
        <v>92</v>
      </c>
      <c r="S180" s="74">
        <v>71</v>
      </c>
      <c r="T180" s="74">
        <v>32</v>
      </c>
      <c r="U180" s="74">
        <v>141</v>
      </c>
      <c r="V180" s="74">
        <v>91</v>
      </c>
      <c r="W180" s="74">
        <v>52</v>
      </c>
      <c r="X180" s="140">
        <v>283</v>
      </c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</row>
    <row r="181" spans="1:256" ht="18.75" hidden="1" customHeight="1">
      <c r="A181" s="207"/>
      <c r="B181" s="37" t="s">
        <v>96</v>
      </c>
      <c r="C181" s="73">
        <v>100</v>
      </c>
      <c r="D181" s="75">
        <f t="shared" ref="D181:X181" si="43">D180/$C$180*100</f>
        <v>1.8227706113292206</v>
      </c>
      <c r="E181" s="75">
        <f t="shared" si="43"/>
        <v>3.2529444756029169</v>
      </c>
      <c r="F181" s="75">
        <f t="shared" si="43"/>
        <v>15.255187885586091</v>
      </c>
      <c r="G181" s="75">
        <f t="shared" si="43"/>
        <v>9.5064498037016261</v>
      </c>
      <c r="H181" s="75">
        <f t="shared" si="43"/>
        <v>3.6735838474481213</v>
      </c>
      <c r="I181" s="75">
        <f t="shared" si="43"/>
        <v>6.3937184520471115</v>
      </c>
      <c r="J181" s="75">
        <f t="shared" si="43"/>
        <v>5.1037577117218174</v>
      </c>
      <c r="K181" s="75">
        <f t="shared" si="43"/>
        <v>8.8895120583286591</v>
      </c>
      <c r="L181" s="75">
        <f t="shared" si="43"/>
        <v>0.28042624789680315</v>
      </c>
      <c r="M181" s="75">
        <f t="shared" si="43"/>
        <v>19.068984856982613</v>
      </c>
      <c r="N181" s="75">
        <f t="shared" si="43"/>
        <v>0.33651149747616377</v>
      </c>
      <c r="O181" s="75">
        <f t="shared" si="43"/>
        <v>2.9725182277061135</v>
      </c>
      <c r="P181" s="75">
        <f t="shared" si="43"/>
        <v>1.3180033651149747</v>
      </c>
      <c r="Q181" s="75">
        <f t="shared" si="43"/>
        <v>0.75715086932136844</v>
      </c>
      <c r="R181" s="75">
        <f t="shared" si="43"/>
        <v>2.5799214806505888</v>
      </c>
      <c r="S181" s="75">
        <f t="shared" si="43"/>
        <v>1.9910263600673024</v>
      </c>
      <c r="T181" s="75">
        <f t="shared" si="43"/>
        <v>0.89736399326977001</v>
      </c>
      <c r="U181" s="75">
        <f t="shared" si="43"/>
        <v>3.9540100953449246</v>
      </c>
      <c r="V181" s="75">
        <f t="shared" si="43"/>
        <v>2.5518788558609087</v>
      </c>
      <c r="W181" s="75">
        <f t="shared" si="43"/>
        <v>1.4582164890633762</v>
      </c>
      <c r="X181" s="141">
        <f t="shared" si="43"/>
        <v>7.936062815479529</v>
      </c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</row>
    <row r="182" spans="1:256" ht="18.75" hidden="1" customHeight="1">
      <c r="A182" s="206" t="s">
        <v>69</v>
      </c>
      <c r="B182" s="15" t="s">
        <v>63</v>
      </c>
      <c r="C182" s="81">
        <f>SUM(D182:X182)</f>
        <v>195</v>
      </c>
      <c r="D182" s="72">
        <v>2</v>
      </c>
      <c r="E182" s="72">
        <v>3</v>
      </c>
      <c r="F182" s="72">
        <v>34</v>
      </c>
      <c r="G182" s="72">
        <v>20</v>
      </c>
      <c r="H182" s="72">
        <v>9</v>
      </c>
      <c r="I182" s="72">
        <v>14</v>
      </c>
      <c r="J182" s="72">
        <v>17</v>
      </c>
      <c r="K182" s="72">
        <v>15</v>
      </c>
      <c r="L182" s="72">
        <v>0</v>
      </c>
      <c r="M182" s="72">
        <v>29</v>
      </c>
      <c r="N182" s="72">
        <v>0</v>
      </c>
      <c r="O182" s="72">
        <v>11</v>
      </c>
      <c r="P182" s="72">
        <v>2</v>
      </c>
      <c r="Q182" s="72">
        <v>2</v>
      </c>
      <c r="R182" s="72">
        <v>1</v>
      </c>
      <c r="S182" s="72">
        <v>2</v>
      </c>
      <c r="T182" s="72">
        <v>1</v>
      </c>
      <c r="U182" s="72">
        <v>4</v>
      </c>
      <c r="V182" s="72">
        <v>1</v>
      </c>
      <c r="W182" s="72">
        <v>5</v>
      </c>
      <c r="X182" s="138">
        <v>23</v>
      </c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</row>
    <row r="183" spans="1:256" ht="18.75" hidden="1" customHeight="1">
      <c r="A183" s="206"/>
      <c r="B183" s="35" t="s">
        <v>96</v>
      </c>
      <c r="C183" s="67">
        <v>100</v>
      </c>
      <c r="D183" s="62">
        <f t="shared" ref="D183:X183" si="44">D182/$C$182*100</f>
        <v>1.0256410256410255</v>
      </c>
      <c r="E183" s="62">
        <f t="shared" si="44"/>
        <v>1.5384615384615385</v>
      </c>
      <c r="F183" s="62">
        <f t="shared" si="44"/>
        <v>17.435897435897434</v>
      </c>
      <c r="G183" s="62">
        <f t="shared" si="44"/>
        <v>10.256410256410255</v>
      </c>
      <c r="H183" s="62">
        <f t="shared" si="44"/>
        <v>4.6153846153846159</v>
      </c>
      <c r="I183" s="62">
        <f t="shared" si="44"/>
        <v>7.1794871794871788</v>
      </c>
      <c r="J183" s="62">
        <f t="shared" si="44"/>
        <v>8.7179487179487172</v>
      </c>
      <c r="K183" s="62">
        <f t="shared" si="44"/>
        <v>7.6923076923076925</v>
      </c>
      <c r="L183" s="62">
        <f t="shared" si="44"/>
        <v>0</v>
      </c>
      <c r="M183" s="62">
        <f t="shared" si="44"/>
        <v>14.871794871794872</v>
      </c>
      <c r="N183" s="62">
        <f t="shared" si="44"/>
        <v>0</v>
      </c>
      <c r="O183" s="62">
        <f t="shared" si="44"/>
        <v>5.6410256410256414</v>
      </c>
      <c r="P183" s="62">
        <f t="shared" si="44"/>
        <v>1.0256410256410255</v>
      </c>
      <c r="Q183" s="62">
        <f t="shared" si="44"/>
        <v>1.0256410256410255</v>
      </c>
      <c r="R183" s="62">
        <f t="shared" si="44"/>
        <v>0.51282051282051277</v>
      </c>
      <c r="S183" s="62">
        <f t="shared" si="44"/>
        <v>1.0256410256410255</v>
      </c>
      <c r="T183" s="62">
        <f t="shared" si="44"/>
        <v>0.51282051282051277</v>
      </c>
      <c r="U183" s="62">
        <f t="shared" si="44"/>
        <v>2.0512820512820511</v>
      </c>
      <c r="V183" s="62">
        <f t="shared" si="44"/>
        <v>0.51282051282051277</v>
      </c>
      <c r="W183" s="62">
        <f t="shared" si="44"/>
        <v>2.5641025641025639</v>
      </c>
      <c r="X183" s="160">
        <f t="shared" si="44"/>
        <v>11.794871794871794</v>
      </c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</row>
    <row r="184" spans="1:256" ht="18.75" hidden="1" customHeight="1">
      <c r="A184" s="206"/>
      <c r="B184" s="17" t="s">
        <v>34</v>
      </c>
      <c r="C184" s="68">
        <f>SUM(D184:X184)</f>
        <v>3482</v>
      </c>
      <c r="D184" s="74">
        <v>62</v>
      </c>
      <c r="E184" s="74">
        <v>99</v>
      </c>
      <c r="F184" s="74">
        <v>492</v>
      </c>
      <c r="G184" s="74">
        <v>356</v>
      </c>
      <c r="H184" s="74">
        <v>154</v>
      </c>
      <c r="I184" s="74">
        <v>246</v>
      </c>
      <c r="J184" s="74">
        <v>203</v>
      </c>
      <c r="K184" s="74">
        <v>319</v>
      </c>
      <c r="L184" s="74">
        <v>11</v>
      </c>
      <c r="M184" s="74">
        <v>601</v>
      </c>
      <c r="N184" s="74">
        <v>12</v>
      </c>
      <c r="O184" s="74">
        <v>111</v>
      </c>
      <c r="P184" s="74">
        <v>44</v>
      </c>
      <c r="Q184" s="74">
        <v>36</v>
      </c>
      <c r="R184" s="74">
        <v>112</v>
      </c>
      <c r="S184" s="74">
        <v>90</v>
      </c>
      <c r="T184" s="74">
        <v>16</v>
      </c>
      <c r="U184" s="74">
        <v>130</v>
      </c>
      <c r="V184" s="74">
        <v>62</v>
      </c>
      <c r="W184" s="74">
        <v>50</v>
      </c>
      <c r="X184" s="140">
        <v>276</v>
      </c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</row>
    <row r="185" spans="1:256" ht="18.75" hidden="1" customHeight="1">
      <c r="A185" s="206"/>
      <c r="B185" s="36" t="s">
        <v>96</v>
      </c>
      <c r="C185" s="82">
        <v>100</v>
      </c>
      <c r="D185" s="76">
        <f t="shared" ref="D185:X185" si="45">D184/$C$184*100</f>
        <v>1.7805858701895463</v>
      </c>
      <c r="E185" s="76">
        <f t="shared" si="45"/>
        <v>2.8431935669155655</v>
      </c>
      <c r="F185" s="76">
        <f t="shared" si="45"/>
        <v>14.129810453762207</v>
      </c>
      <c r="G185" s="76">
        <f t="shared" si="45"/>
        <v>10.22400919012062</v>
      </c>
      <c r="H185" s="76">
        <f t="shared" si="45"/>
        <v>4.4227455485353246</v>
      </c>
      <c r="I185" s="76">
        <f t="shared" si="45"/>
        <v>7.0649052268811037</v>
      </c>
      <c r="J185" s="76">
        <f t="shared" si="45"/>
        <v>5.8299827685238368</v>
      </c>
      <c r="K185" s="76">
        <f t="shared" si="45"/>
        <v>9.1614014933946013</v>
      </c>
      <c r="L185" s="76">
        <f t="shared" si="45"/>
        <v>0.31591039632395174</v>
      </c>
      <c r="M185" s="76">
        <f t="shared" si="45"/>
        <v>17.260195290063184</v>
      </c>
      <c r="N185" s="76">
        <f t="shared" si="45"/>
        <v>0.34462952326249285</v>
      </c>
      <c r="O185" s="76">
        <f t="shared" si="45"/>
        <v>3.1878230901780586</v>
      </c>
      <c r="P185" s="76">
        <f t="shared" si="45"/>
        <v>1.2636415852958069</v>
      </c>
      <c r="Q185" s="76">
        <f t="shared" si="45"/>
        <v>1.0338885697874785</v>
      </c>
      <c r="R185" s="76">
        <f t="shared" si="45"/>
        <v>3.2165422171165998</v>
      </c>
      <c r="S185" s="76">
        <f t="shared" si="45"/>
        <v>2.5847214244686962</v>
      </c>
      <c r="T185" s="76">
        <f t="shared" si="45"/>
        <v>0.4595060310166571</v>
      </c>
      <c r="U185" s="76">
        <f t="shared" si="45"/>
        <v>3.7334865020103387</v>
      </c>
      <c r="V185" s="76">
        <f t="shared" si="45"/>
        <v>1.7805858701895463</v>
      </c>
      <c r="W185" s="76">
        <f t="shared" si="45"/>
        <v>1.4359563469270535</v>
      </c>
      <c r="X185" s="142">
        <f t="shared" si="45"/>
        <v>7.9264790350373344</v>
      </c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</row>
    <row r="186" spans="1:256" ht="18.75" hidden="1" customHeight="1">
      <c r="A186" s="206" t="s">
        <v>62</v>
      </c>
      <c r="B186" s="15" t="s">
        <v>63</v>
      </c>
      <c r="C186" s="81">
        <f>SUM(D186:X186)</f>
        <v>214</v>
      </c>
      <c r="D186" s="72">
        <v>4</v>
      </c>
      <c r="E186" s="72">
        <v>4</v>
      </c>
      <c r="F186" s="72">
        <v>30</v>
      </c>
      <c r="G186" s="72">
        <v>18</v>
      </c>
      <c r="H186" s="72">
        <v>7</v>
      </c>
      <c r="I186" s="72">
        <v>21</v>
      </c>
      <c r="J186" s="72">
        <v>14</v>
      </c>
      <c r="K186" s="72">
        <v>29</v>
      </c>
      <c r="L186" s="72">
        <v>1</v>
      </c>
      <c r="M186" s="72">
        <v>34</v>
      </c>
      <c r="N186" s="72">
        <v>0</v>
      </c>
      <c r="O186" s="72">
        <v>6</v>
      </c>
      <c r="P186" s="72">
        <v>4</v>
      </c>
      <c r="Q186" s="72">
        <v>3</v>
      </c>
      <c r="R186" s="72">
        <v>5</v>
      </c>
      <c r="S186" s="72">
        <v>6</v>
      </c>
      <c r="T186" s="72">
        <v>0</v>
      </c>
      <c r="U186" s="72">
        <v>11</v>
      </c>
      <c r="V186" s="72">
        <v>3</v>
      </c>
      <c r="W186" s="72">
        <v>4</v>
      </c>
      <c r="X186" s="138">
        <v>10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</row>
    <row r="187" spans="1:256" ht="18.75" hidden="1" customHeight="1">
      <c r="A187" s="206"/>
      <c r="B187" s="35" t="s">
        <v>96</v>
      </c>
      <c r="C187" s="67">
        <v>100</v>
      </c>
      <c r="D187" s="62">
        <f t="shared" ref="D187:X187" si="46">D186/$C$186*100</f>
        <v>1.8691588785046727</v>
      </c>
      <c r="E187" s="62">
        <f t="shared" si="46"/>
        <v>1.8691588785046727</v>
      </c>
      <c r="F187" s="62">
        <f t="shared" si="46"/>
        <v>14.018691588785046</v>
      </c>
      <c r="G187" s="62">
        <f t="shared" si="46"/>
        <v>8.4112149532710276</v>
      </c>
      <c r="H187" s="62">
        <f t="shared" si="46"/>
        <v>3.2710280373831773</v>
      </c>
      <c r="I187" s="62">
        <f t="shared" si="46"/>
        <v>9.8130841121495322</v>
      </c>
      <c r="J187" s="62">
        <f t="shared" si="46"/>
        <v>6.5420560747663545</v>
      </c>
      <c r="K187" s="62">
        <f t="shared" si="46"/>
        <v>13.551401869158877</v>
      </c>
      <c r="L187" s="62">
        <f t="shared" si="46"/>
        <v>0.46728971962616817</v>
      </c>
      <c r="M187" s="62">
        <f t="shared" si="46"/>
        <v>15.887850467289718</v>
      </c>
      <c r="N187" s="62">
        <f t="shared" si="46"/>
        <v>0</v>
      </c>
      <c r="O187" s="62">
        <f t="shared" si="46"/>
        <v>2.8037383177570092</v>
      </c>
      <c r="P187" s="62">
        <f t="shared" si="46"/>
        <v>1.8691588785046727</v>
      </c>
      <c r="Q187" s="62">
        <f t="shared" si="46"/>
        <v>1.4018691588785046</v>
      </c>
      <c r="R187" s="62">
        <f t="shared" si="46"/>
        <v>2.3364485981308412</v>
      </c>
      <c r="S187" s="62">
        <f t="shared" si="46"/>
        <v>2.8037383177570092</v>
      </c>
      <c r="T187" s="62">
        <f t="shared" si="46"/>
        <v>0</v>
      </c>
      <c r="U187" s="62">
        <f t="shared" si="46"/>
        <v>5.1401869158878499</v>
      </c>
      <c r="V187" s="62">
        <f t="shared" si="46"/>
        <v>1.4018691588785046</v>
      </c>
      <c r="W187" s="62">
        <f t="shared" si="46"/>
        <v>1.8691588785046727</v>
      </c>
      <c r="X187" s="160">
        <f t="shared" si="46"/>
        <v>4.6728971962616823</v>
      </c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</row>
    <row r="188" spans="1:256" ht="18.75" hidden="1" customHeight="1">
      <c r="A188" s="206"/>
      <c r="B188" s="17" t="s">
        <v>34</v>
      </c>
      <c r="C188" s="68">
        <f>SUM(D188:X188)</f>
        <v>3566</v>
      </c>
      <c r="D188" s="74">
        <v>58</v>
      </c>
      <c r="E188" s="74">
        <v>96</v>
      </c>
      <c r="F188" s="74">
        <v>524</v>
      </c>
      <c r="G188" s="74">
        <v>347</v>
      </c>
      <c r="H188" s="74">
        <v>119</v>
      </c>
      <c r="I188" s="74">
        <v>219</v>
      </c>
      <c r="J188" s="74">
        <v>189</v>
      </c>
      <c r="K188" s="74">
        <v>364</v>
      </c>
      <c r="L188" s="74">
        <v>9</v>
      </c>
      <c r="M188" s="74">
        <v>670</v>
      </c>
      <c r="N188" s="74">
        <v>9</v>
      </c>
      <c r="O188" s="74">
        <v>130</v>
      </c>
      <c r="P188" s="74">
        <v>54</v>
      </c>
      <c r="Q188" s="74">
        <v>39</v>
      </c>
      <c r="R188" s="74">
        <v>104</v>
      </c>
      <c r="S188" s="74">
        <v>92</v>
      </c>
      <c r="T188" s="74">
        <v>27</v>
      </c>
      <c r="U188" s="74">
        <v>125</v>
      </c>
      <c r="V188" s="74">
        <v>86</v>
      </c>
      <c r="W188" s="74">
        <v>47</v>
      </c>
      <c r="X188" s="140">
        <v>258</v>
      </c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</row>
    <row r="189" spans="1:256" ht="18.75" hidden="1" customHeight="1">
      <c r="A189" s="206"/>
      <c r="B189" s="36" t="s">
        <v>96</v>
      </c>
      <c r="C189" s="82">
        <v>100</v>
      </c>
      <c r="D189" s="76">
        <f t="shared" ref="D189:X189" si="47">D188/$C$188*100</f>
        <v>1.6264722378014584</v>
      </c>
      <c r="E189" s="76">
        <f t="shared" si="47"/>
        <v>2.6920919798093101</v>
      </c>
      <c r="F189" s="76">
        <f t="shared" si="47"/>
        <v>14.694335389792485</v>
      </c>
      <c r="G189" s="76">
        <f t="shared" si="47"/>
        <v>9.7307908020190688</v>
      </c>
      <c r="H189" s="76">
        <f t="shared" si="47"/>
        <v>3.3370723499719577</v>
      </c>
      <c r="I189" s="76">
        <f t="shared" si="47"/>
        <v>6.1413348289399883</v>
      </c>
      <c r="J189" s="76">
        <f t="shared" si="47"/>
        <v>5.3000560852495795</v>
      </c>
      <c r="K189" s="76">
        <f t="shared" si="47"/>
        <v>10.207515423443635</v>
      </c>
      <c r="L189" s="76">
        <f t="shared" si="47"/>
        <v>0.25238362310712281</v>
      </c>
      <c r="M189" s="76">
        <f t="shared" si="47"/>
        <v>18.788558609085808</v>
      </c>
      <c r="N189" s="76">
        <f t="shared" si="47"/>
        <v>0.25238362310712281</v>
      </c>
      <c r="O189" s="76">
        <f t="shared" si="47"/>
        <v>3.6455412226584412</v>
      </c>
      <c r="P189" s="76">
        <f t="shared" si="47"/>
        <v>1.5143017386427369</v>
      </c>
      <c r="Q189" s="76">
        <f t="shared" si="47"/>
        <v>1.0936623667975323</v>
      </c>
      <c r="R189" s="76">
        <f t="shared" si="47"/>
        <v>2.9164329781267524</v>
      </c>
      <c r="S189" s="76">
        <f t="shared" si="47"/>
        <v>2.5799214806505888</v>
      </c>
      <c r="T189" s="76">
        <f t="shared" si="47"/>
        <v>0.75715086932136844</v>
      </c>
      <c r="U189" s="76">
        <f t="shared" si="47"/>
        <v>3.5053280987100393</v>
      </c>
      <c r="V189" s="76">
        <f t="shared" si="47"/>
        <v>2.4116657319125068</v>
      </c>
      <c r="W189" s="76">
        <f t="shared" si="47"/>
        <v>1.3180033651149747</v>
      </c>
      <c r="X189" s="142">
        <f t="shared" si="47"/>
        <v>7.2349971957375203</v>
      </c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</row>
    <row r="190" spans="1:256" ht="18.75" hidden="1" customHeight="1">
      <c r="A190" s="206" t="s">
        <v>70</v>
      </c>
      <c r="B190" s="15" t="s">
        <v>63</v>
      </c>
      <c r="C190" s="81">
        <f>SUM(D190:X190)</f>
        <v>191</v>
      </c>
      <c r="D190" s="72">
        <v>1</v>
      </c>
      <c r="E190" s="72">
        <v>5</v>
      </c>
      <c r="F190" s="72">
        <v>27</v>
      </c>
      <c r="G190" s="72">
        <v>17</v>
      </c>
      <c r="H190" s="72">
        <v>7</v>
      </c>
      <c r="I190" s="72">
        <v>15</v>
      </c>
      <c r="J190" s="72">
        <v>15</v>
      </c>
      <c r="K190" s="72">
        <v>22</v>
      </c>
      <c r="L190" s="72">
        <v>0</v>
      </c>
      <c r="M190" s="72">
        <v>36</v>
      </c>
      <c r="N190" s="72">
        <v>2</v>
      </c>
      <c r="O190" s="72">
        <v>4</v>
      </c>
      <c r="P190" s="72">
        <v>3</v>
      </c>
      <c r="Q190" s="72">
        <v>1</v>
      </c>
      <c r="R190" s="72">
        <v>3</v>
      </c>
      <c r="S190" s="72">
        <v>3</v>
      </c>
      <c r="T190" s="72">
        <v>1</v>
      </c>
      <c r="U190" s="72">
        <v>9</v>
      </c>
      <c r="V190" s="72">
        <v>6</v>
      </c>
      <c r="W190" s="72">
        <v>2</v>
      </c>
      <c r="X190" s="138">
        <v>12</v>
      </c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</row>
    <row r="191" spans="1:256" ht="18.75" hidden="1" customHeight="1">
      <c r="A191" s="206"/>
      <c r="B191" s="35" t="s">
        <v>96</v>
      </c>
      <c r="C191" s="67">
        <v>100</v>
      </c>
      <c r="D191" s="62">
        <f t="shared" ref="D191:X191" si="48">D190/$C$190*100</f>
        <v>0.52356020942408377</v>
      </c>
      <c r="E191" s="62">
        <f t="shared" si="48"/>
        <v>2.6178010471204187</v>
      </c>
      <c r="F191" s="62">
        <f t="shared" si="48"/>
        <v>14.136125654450263</v>
      </c>
      <c r="G191" s="62">
        <f t="shared" si="48"/>
        <v>8.9005235602094235</v>
      </c>
      <c r="H191" s="62">
        <f t="shared" si="48"/>
        <v>3.664921465968586</v>
      </c>
      <c r="I191" s="62">
        <f t="shared" si="48"/>
        <v>7.8534031413612562</v>
      </c>
      <c r="J191" s="62">
        <f t="shared" si="48"/>
        <v>7.8534031413612562</v>
      </c>
      <c r="K191" s="62">
        <f t="shared" si="48"/>
        <v>11.518324607329843</v>
      </c>
      <c r="L191" s="62">
        <f t="shared" si="48"/>
        <v>0</v>
      </c>
      <c r="M191" s="62">
        <f t="shared" si="48"/>
        <v>18.848167539267017</v>
      </c>
      <c r="N191" s="62">
        <f t="shared" si="48"/>
        <v>1.0471204188481675</v>
      </c>
      <c r="O191" s="62">
        <f t="shared" si="48"/>
        <v>2.0942408376963351</v>
      </c>
      <c r="P191" s="62">
        <f t="shared" si="48"/>
        <v>1.5706806282722512</v>
      </c>
      <c r="Q191" s="62">
        <f t="shared" si="48"/>
        <v>0.52356020942408377</v>
      </c>
      <c r="R191" s="62">
        <f t="shared" si="48"/>
        <v>1.5706806282722512</v>
      </c>
      <c r="S191" s="62">
        <f t="shared" si="48"/>
        <v>1.5706806282722512</v>
      </c>
      <c r="T191" s="62">
        <f t="shared" si="48"/>
        <v>0.52356020942408377</v>
      </c>
      <c r="U191" s="62">
        <f t="shared" si="48"/>
        <v>4.7120418848167542</v>
      </c>
      <c r="V191" s="62">
        <f t="shared" si="48"/>
        <v>3.1413612565445024</v>
      </c>
      <c r="W191" s="62">
        <f t="shared" si="48"/>
        <v>1.0471204188481675</v>
      </c>
      <c r="X191" s="160">
        <f t="shared" si="48"/>
        <v>6.2827225130890048</v>
      </c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</row>
    <row r="192" spans="1:256" ht="18.75" hidden="1" customHeight="1">
      <c r="A192" s="206"/>
      <c r="B192" s="17" t="s">
        <v>34</v>
      </c>
      <c r="C192" s="68">
        <f>SUM(D192:X192)</f>
        <v>3440</v>
      </c>
      <c r="D192" s="74">
        <v>57</v>
      </c>
      <c r="E192" s="74">
        <v>101</v>
      </c>
      <c r="F192" s="74">
        <v>456</v>
      </c>
      <c r="G192" s="74">
        <v>312</v>
      </c>
      <c r="H192" s="74">
        <v>138</v>
      </c>
      <c r="I192" s="74">
        <v>219</v>
      </c>
      <c r="J192" s="74">
        <v>208</v>
      </c>
      <c r="K192" s="74">
        <v>374</v>
      </c>
      <c r="L192" s="74">
        <v>14</v>
      </c>
      <c r="M192" s="74">
        <v>626</v>
      </c>
      <c r="N192" s="74">
        <v>15</v>
      </c>
      <c r="O192" s="74">
        <v>115</v>
      </c>
      <c r="P192" s="74">
        <v>56</v>
      </c>
      <c r="Q192" s="74">
        <v>42</v>
      </c>
      <c r="R192" s="74">
        <v>91</v>
      </c>
      <c r="S192" s="74">
        <v>78</v>
      </c>
      <c r="T192" s="74">
        <v>27</v>
      </c>
      <c r="U192" s="74">
        <v>117</v>
      </c>
      <c r="V192" s="74">
        <v>80</v>
      </c>
      <c r="W192" s="74">
        <v>41</v>
      </c>
      <c r="X192" s="140">
        <v>273</v>
      </c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</row>
    <row r="193" spans="1:256" ht="18.75" hidden="1" customHeight="1">
      <c r="A193" s="206"/>
      <c r="B193" s="36" t="s">
        <v>96</v>
      </c>
      <c r="C193" s="82">
        <v>100</v>
      </c>
      <c r="D193" s="76">
        <f t="shared" ref="D193:X193" si="49">D192/$C$192*100</f>
        <v>1.6569767441860463</v>
      </c>
      <c r="E193" s="76">
        <f t="shared" si="49"/>
        <v>2.9360465116279069</v>
      </c>
      <c r="F193" s="76">
        <f t="shared" si="49"/>
        <v>13.255813953488371</v>
      </c>
      <c r="G193" s="76">
        <f t="shared" si="49"/>
        <v>9.0697674418604652</v>
      </c>
      <c r="H193" s="76">
        <f t="shared" si="49"/>
        <v>4.0116279069767442</v>
      </c>
      <c r="I193" s="76">
        <f t="shared" si="49"/>
        <v>6.3662790697674412</v>
      </c>
      <c r="J193" s="76">
        <f t="shared" si="49"/>
        <v>6.0465116279069768</v>
      </c>
      <c r="K193" s="76">
        <f t="shared" si="49"/>
        <v>10.872093023255813</v>
      </c>
      <c r="L193" s="76">
        <f t="shared" si="49"/>
        <v>0.40697674418604651</v>
      </c>
      <c r="M193" s="76">
        <f t="shared" si="49"/>
        <v>18.197674418604652</v>
      </c>
      <c r="N193" s="76">
        <f t="shared" si="49"/>
        <v>0.43604651162790697</v>
      </c>
      <c r="O193" s="76">
        <f t="shared" si="49"/>
        <v>3.3430232558139532</v>
      </c>
      <c r="P193" s="76">
        <f t="shared" si="49"/>
        <v>1.6279069767441861</v>
      </c>
      <c r="Q193" s="76">
        <f t="shared" si="49"/>
        <v>1.2209302325581395</v>
      </c>
      <c r="R193" s="76">
        <f t="shared" si="49"/>
        <v>2.6453488372093026</v>
      </c>
      <c r="S193" s="76">
        <f t="shared" si="49"/>
        <v>2.2674418604651163</v>
      </c>
      <c r="T193" s="76">
        <f t="shared" si="49"/>
        <v>0.78488372093023262</v>
      </c>
      <c r="U193" s="76">
        <f t="shared" si="49"/>
        <v>3.4011627906976747</v>
      </c>
      <c r="V193" s="76">
        <f t="shared" si="49"/>
        <v>2.3255813953488373</v>
      </c>
      <c r="W193" s="76">
        <f t="shared" si="49"/>
        <v>1.1918604651162792</v>
      </c>
      <c r="X193" s="142">
        <f t="shared" si="49"/>
        <v>7.9360465116279073</v>
      </c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</row>
    <row r="194" spans="1:256" ht="18.75" customHeight="1">
      <c r="A194" s="216" t="s">
        <v>133</v>
      </c>
      <c r="B194" s="15" t="s">
        <v>63</v>
      </c>
      <c r="C194" s="83">
        <v>211</v>
      </c>
      <c r="D194" s="77">
        <v>2</v>
      </c>
      <c r="E194" s="77">
        <v>6</v>
      </c>
      <c r="F194" s="77">
        <v>26</v>
      </c>
      <c r="G194" s="77">
        <v>16</v>
      </c>
      <c r="H194" s="77">
        <v>4</v>
      </c>
      <c r="I194" s="77">
        <v>19</v>
      </c>
      <c r="J194" s="77">
        <v>12</v>
      </c>
      <c r="K194" s="77">
        <v>25</v>
      </c>
      <c r="L194" s="77">
        <v>2</v>
      </c>
      <c r="M194" s="77">
        <v>33</v>
      </c>
      <c r="N194" s="77">
        <v>2</v>
      </c>
      <c r="O194" s="77">
        <v>5</v>
      </c>
      <c r="P194" s="77">
        <v>8</v>
      </c>
      <c r="Q194" s="77">
        <v>7</v>
      </c>
      <c r="R194" s="77">
        <v>6</v>
      </c>
      <c r="S194" s="77">
        <v>4</v>
      </c>
      <c r="T194" s="77">
        <v>1</v>
      </c>
      <c r="U194" s="77">
        <v>10</v>
      </c>
      <c r="V194" s="77">
        <v>5</v>
      </c>
      <c r="W194" s="77">
        <v>3</v>
      </c>
      <c r="X194" s="143">
        <v>15</v>
      </c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</row>
    <row r="195" spans="1:256" ht="18.75" customHeight="1">
      <c r="A195" s="212"/>
      <c r="B195" s="35" t="s">
        <v>96</v>
      </c>
      <c r="C195" s="67">
        <v>100</v>
      </c>
      <c r="D195" s="62">
        <f t="shared" ref="D195:X195" si="50">D194/$C$194*100</f>
        <v>0.94786729857819907</v>
      </c>
      <c r="E195" s="62">
        <f t="shared" si="50"/>
        <v>2.8436018957345972</v>
      </c>
      <c r="F195" s="62">
        <f t="shared" si="50"/>
        <v>12.322274881516588</v>
      </c>
      <c r="G195" s="62">
        <f t="shared" si="50"/>
        <v>7.5829383886255926</v>
      </c>
      <c r="H195" s="62">
        <f t="shared" si="50"/>
        <v>1.8957345971563981</v>
      </c>
      <c r="I195" s="62">
        <f t="shared" si="50"/>
        <v>9.0047393364928912</v>
      </c>
      <c r="J195" s="62">
        <f t="shared" si="50"/>
        <v>5.6872037914691944</v>
      </c>
      <c r="K195" s="62">
        <f t="shared" si="50"/>
        <v>11.848341232227488</v>
      </c>
      <c r="L195" s="62">
        <f t="shared" si="50"/>
        <v>0.94786729857819907</v>
      </c>
      <c r="M195" s="62">
        <f t="shared" si="50"/>
        <v>15.639810426540285</v>
      </c>
      <c r="N195" s="62">
        <f t="shared" si="50"/>
        <v>0.94786729857819907</v>
      </c>
      <c r="O195" s="62">
        <f t="shared" si="50"/>
        <v>2.3696682464454977</v>
      </c>
      <c r="P195" s="62">
        <f t="shared" si="50"/>
        <v>3.7914691943127963</v>
      </c>
      <c r="Q195" s="62">
        <f t="shared" si="50"/>
        <v>3.3175355450236967</v>
      </c>
      <c r="R195" s="62">
        <f t="shared" si="50"/>
        <v>2.8436018957345972</v>
      </c>
      <c r="S195" s="62">
        <f t="shared" si="50"/>
        <v>1.8957345971563981</v>
      </c>
      <c r="T195" s="62">
        <f t="shared" si="50"/>
        <v>0.47393364928909953</v>
      </c>
      <c r="U195" s="62">
        <f t="shared" si="50"/>
        <v>4.7393364928909953</v>
      </c>
      <c r="V195" s="62">
        <f t="shared" si="50"/>
        <v>2.3696682464454977</v>
      </c>
      <c r="W195" s="62">
        <f t="shared" si="50"/>
        <v>1.4218009478672986</v>
      </c>
      <c r="X195" s="160">
        <f t="shared" si="50"/>
        <v>7.109004739336493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</row>
    <row r="196" spans="1:256" ht="18.75" customHeight="1">
      <c r="A196" s="212"/>
      <c r="B196" s="17" t="s">
        <v>34</v>
      </c>
      <c r="C196" s="68">
        <v>3555</v>
      </c>
      <c r="D196" s="74">
        <v>56</v>
      </c>
      <c r="E196" s="74">
        <v>102</v>
      </c>
      <c r="F196" s="74">
        <v>462</v>
      </c>
      <c r="G196" s="74">
        <v>331</v>
      </c>
      <c r="H196" s="74">
        <v>143</v>
      </c>
      <c r="I196" s="74">
        <v>214</v>
      </c>
      <c r="J196" s="74">
        <v>169</v>
      </c>
      <c r="K196" s="74">
        <v>394</v>
      </c>
      <c r="L196" s="74">
        <v>5</v>
      </c>
      <c r="M196" s="74">
        <v>649</v>
      </c>
      <c r="N196" s="74">
        <v>17</v>
      </c>
      <c r="O196" s="74">
        <v>132</v>
      </c>
      <c r="P196" s="74">
        <v>48</v>
      </c>
      <c r="Q196" s="74">
        <v>53</v>
      </c>
      <c r="R196" s="74">
        <v>113</v>
      </c>
      <c r="S196" s="74">
        <v>75</v>
      </c>
      <c r="T196" s="74">
        <v>28</v>
      </c>
      <c r="U196" s="74">
        <v>166</v>
      </c>
      <c r="V196" s="74">
        <v>86</v>
      </c>
      <c r="W196" s="74">
        <v>41</v>
      </c>
      <c r="X196" s="140">
        <v>271</v>
      </c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</row>
    <row r="197" spans="1:256" ht="18.75" customHeight="1">
      <c r="A197" s="211"/>
      <c r="B197" s="38" t="s">
        <v>96</v>
      </c>
      <c r="C197" s="73">
        <v>100</v>
      </c>
      <c r="D197" s="75">
        <f t="shared" ref="D197:X197" si="51">D196/$C$196*100</f>
        <v>1.5752461322081575</v>
      </c>
      <c r="E197" s="75">
        <f t="shared" si="51"/>
        <v>2.869198312236287</v>
      </c>
      <c r="F197" s="75">
        <f t="shared" si="51"/>
        <v>12.995780590717299</v>
      </c>
      <c r="G197" s="75">
        <f t="shared" si="51"/>
        <v>9.3108298171589308</v>
      </c>
      <c r="H197" s="75">
        <f t="shared" si="51"/>
        <v>4.0225035161744023</v>
      </c>
      <c r="I197" s="75">
        <f t="shared" si="51"/>
        <v>6.0196905766526019</v>
      </c>
      <c r="J197" s="75">
        <f t="shared" si="51"/>
        <v>4.7538677918424757</v>
      </c>
      <c r="K197" s="75">
        <f t="shared" si="51"/>
        <v>11.082981715893109</v>
      </c>
      <c r="L197" s="75">
        <f t="shared" si="51"/>
        <v>0.14064697609001406</v>
      </c>
      <c r="M197" s="75">
        <f t="shared" si="51"/>
        <v>18.255977496483826</v>
      </c>
      <c r="N197" s="75">
        <f t="shared" si="51"/>
        <v>0.47819971870604777</v>
      </c>
      <c r="O197" s="75">
        <f t="shared" si="51"/>
        <v>3.7130801687763713</v>
      </c>
      <c r="P197" s="75">
        <f t="shared" si="51"/>
        <v>1.350210970464135</v>
      </c>
      <c r="Q197" s="75">
        <f t="shared" si="51"/>
        <v>1.4908579465541492</v>
      </c>
      <c r="R197" s="75">
        <f t="shared" si="51"/>
        <v>3.1786216596343175</v>
      </c>
      <c r="S197" s="75">
        <f t="shared" si="51"/>
        <v>2.109704641350211</v>
      </c>
      <c r="T197" s="75">
        <f t="shared" si="51"/>
        <v>0.78762306610407873</v>
      </c>
      <c r="U197" s="75">
        <f t="shared" si="51"/>
        <v>4.6694796061884665</v>
      </c>
      <c r="V197" s="75">
        <f t="shared" si="51"/>
        <v>2.419127988748242</v>
      </c>
      <c r="W197" s="75">
        <f t="shared" si="51"/>
        <v>1.1533052039381153</v>
      </c>
      <c r="X197" s="141">
        <f t="shared" si="51"/>
        <v>7.6230661040787631</v>
      </c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</row>
    <row r="198" spans="1:256" ht="18.75" customHeight="1">
      <c r="A198" s="212" t="s">
        <v>124</v>
      </c>
      <c r="B198" s="20" t="s">
        <v>63</v>
      </c>
      <c r="C198" s="81">
        <v>191</v>
      </c>
      <c r="D198" s="72">
        <v>5</v>
      </c>
      <c r="E198" s="72">
        <v>2</v>
      </c>
      <c r="F198" s="72">
        <v>20</v>
      </c>
      <c r="G198" s="72">
        <v>15</v>
      </c>
      <c r="H198" s="72">
        <v>5</v>
      </c>
      <c r="I198" s="72">
        <v>14</v>
      </c>
      <c r="J198" s="72">
        <v>17</v>
      </c>
      <c r="K198" s="72">
        <v>16</v>
      </c>
      <c r="L198" s="72">
        <v>0</v>
      </c>
      <c r="M198" s="72">
        <v>38</v>
      </c>
      <c r="N198" s="72">
        <v>1</v>
      </c>
      <c r="O198" s="72">
        <v>4</v>
      </c>
      <c r="P198" s="72">
        <v>7</v>
      </c>
      <c r="Q198" s="72">
        <v>2</v>
      </c>
      <c r="R198" s="72">
        <v>4</v>
      </c>
      <c r="S198" s="72">
        <v>4</v>
      </c>
      <c r="T198" s="72">
        <v>1</v>
      </c>
      <c r="U198" s="72">
        <v>10</v>
      </c>
      <c r="V198" s="72">
        <v>8</v>
      </c>
      <c r="W198" s="72">
        <v>2</v>
      </c>
      <c r="X198" s="138">
        <v>16</v>
      </c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</row>
    <row r="199" spans="1:256" ht="18.75" customHeight="1">
      <c r="A199" s="212"/>
      <c r="B199" s="35" t="s">
        <v>96</v>
      </c>
      <c r="C199" s="67">
        <v>100</v>
      </c>
      <c r="D199" s="62">
        <f t="shared" ref="D199:X199" si="52">D198/$C$198*100</f>
        <v>2.6178010471204187</v>
      </c>
      <c r="E199" s="62">
        <f t="shared" si="52"/>
        <v>1.0471204188481675</v>
      </c>
      <c r="F199" s="62">
        <f t="shared" si="52"/>
        <v>10.471204188481675</v>
      </c>
      <c r="G199" s="62">
        <f t="shared" si="52"/>
        <v>7.8534031413612562</v>
      </c>
      <c r="H199" s="62">
        <f t="shared" si="52"/>
        <v>2.6178010471204187</v>
      </c>
      <c r="I199" s="62">
        <f t="shared" si="52"/>
        <v>7.3298429319371721</v>
      </c>
      <c r="J199" s="62">
        <f t="shared" si="52"/>
        <v>8.9005235602094235</v>
      </c>
      <c r="K199" s="62">
        <f t="shared" si="52"/>
        <v>8.3769633507853403</v>
      </c>
      <c r="L199" s="62">
        <f t="shared" si="52"/>
        <v>0</v>
      </c>
      <c r="M199" s="62">
        <f t="shared" si="52"/>
        <v>19.895287958115183</v>
      </c>
      <c r="N199" s="62">
        <f t="shared" si="52"/>
        <v>0.52356020942408377</v>
      </c>
      <c r="O199" s="62">
        <f t="shared" si="52"/>
        <v>2.0942408376963351</v>
      </c>
      <c r="P199" s="62">
        <f t="shared" si="52"/>
        <v>3.664921465968586</v>
      </c>
      <c r="Q199" s="62">
        <f t="shared" si="52"/>
        <v>1.0471204188481675</v>
      </c>
      <c r="R199" s="62">
        <f t="shared" si="52"/>
        <v>2.0942408376963351</v>
      </c>
      <c r="S199" s="62">
        <f t="shared" si="52"/>
        <v>2.0942408376963351</v>
      </c>
      <c r="T199" s="62">
        <f t="shared" si="52"/>
        <v>0.52356020942408377</v>
      </c>
      <c r="U199" s="62">
        <f t="shared" si="52"/>
        <v>5.2356020942408374</v>
      </c>
      <c r="V199" s="62">
        <f t="shared" si="52"/>
        <v>4.1884816753926701</v>
      </c>
      <c r="W199" s="62">
        <f t="shared" si="52"/>
        <v>1.0471204188481675</v>
      </c>
      <c r="X199" s="160">
        <f t="shared" si="52"/>
        <v>8.3769633507853403</v>
      </c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</row>
    <row r="200" spans="1:256" ht="18.75" customHeight="1">
      <c r="A200" s="212"/>
      <c r="B200" s="17" t="s">
        <v>34</v>
      </c>
      <c r="C200" s="68">
        <v>3589</v>
      </c>
      <c r="D200" s="74">
        <v>61</v>
      </c>
      <c r="E200" s="74">
        <v>105</v>
      </c>
      <c r="F200" s="74">
        <v>449</v>
      </c>
      <c r="G200" s="74">
        <v>349</v>
      </c>
      <c r="H200" s="74">
        <v>132</v>
      </c>
      <c r="I200" s="74">
        <v>208</v>
      </c>
      <c r="J200" s="74">
        <v>201</v>
      </c>
      <c r="K200" s="74">
        <v>393</v>
      </c>
      <c r="L200" s="74">
        <v>8</v>
      </c>
      <c r="M200" s="74">
        <v>636</v>
      </c>
      <c r="N200" s="74">
        <v>15</v>
      </c>
      <c r="O200" s="74">
        <v>119</v>
      </c>
      <c r="P200" s="74">
        <v>48</v>
      </c>
      <c r="Q200" s="74">
        <v>47</v>
      </c>
      <c r="R200" s="74">
        <v>105</v>
      </c>
      <c r="S200" s="74">
        <v>116</v>
      </c>
      <c r="T200" s="74">
        <v>22</v>
      </c>
      <c r="U200" s="74">
        <v>153</v>
      </c>
      <c r="V200" s="74">
        <v>88</v>
      </c>
      <c r="W200" s="74">
        <v>34</v>
      </c>
      <c r="X200" s="140">
        <v>300</v>
      </c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</row>
    <row r="201" spans="1:256" ht="18.75" customHeight="1">
      <c r="A201" s="210"/>
      <c r="B201" s="37" t="s">
        <v>96</v>
      </c>
      <c r="C201" s="84">
        <v>100</v>
      </c>
      <c r="D201" s="78">
        <f t="shared" ref="D201:X201" si="53">D200/$C$200*100</f>
        <v>1.6996377821120088</v>
      </c>
      <c r="E201" s="78">
        <f t="shared" si="53"/>
        <v>2.9256060183895238</v>
      </c>
      <c r="F201" s="78">
        <f t="shared" si="53"/>
        <v>12.51044859292282</v>
      </c>
      <c r="G201" s="78">
        <f t="shared" si="53"/>
        <v>9.7241571468375589</v>
      </c>
      <c r="H201" s="78">
        <f t="shared" si="53"/>
        <v>3.6779047088325441</v>
      </c>
      <c r="I201" s="78">
        <f t="shared" si="53"/>
        <v>5.7954862078573424</v>
      </c>
      <c r="J201" s="78">
        <f t="shared" si="53"/>
        <v>5.6004458066313738</v>
      </c>
      <c r="K201" s="78">
        <f t="shared" si="53"/>
        <v>10.950125383115074</v>
      </c>
      <c r="L201" s="78">
        <f t="shared" si="53"/>
        <v>0.22290331568682087</v>
      </c>
      <c r="M201" s="78">
        <f t="shared" si="53"/>
        <v>17.720813597102257</v>
      </c>
      <c r="N201" s="78">
        <f t="shared" si="53"/>
        <v>0.41794371691278909</v>
      </c>
      <c r="O201" s="78">
        <f t="shared" si="53"/>
        <v>3.3156868208414596</v>
      </c>
      <c r="P201" s="78">
        <f t="shared" si="53"/>
        <v>1.337419894120925</v>
      </c>
      <c r="Q201" s="78">
        <f t="shared" si="53"/>
        <v>1.3095569796600723</v>
      </c>
      <c r="R201" s="78">
        <f t="shared" si="53"/>
        <v>2.9256060183895238</v>
      </c>
      <c r="S201" s="78">
        <f t="shared" si="53"/>
        <v>3.2320980774589025</v>
      </c>
      <c r="T201" s="78">
        <f t="shared" si="53"/>
        <v>0.61298411813875731</v>
      </c>
      <c r="U201" s="78">
        <f t="shared" si="53"/>
        <v>4.2630259125104484</v>
      </c>
      <c r="V201" s="78">
        <f t="shared" si="53"/>
        <v>2.4519364725550292</v>
      </c>
      <c r="W201" s="78">
        <f t="shared" si="53"/>
        <v>0.94733909166898855</v>
      </c>
      <c r="X201" s="144">
        <f t="shared" si="53"/>
        <v>8.3588743382557809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pans="1:256" ht="18.75" customHeight="1">
      <c r="A202" s="216" t="s">
        <v>134</v>
      </c>
      <c r="B202" s="15" t="s">
        <v>63</v>
      </c>
      <c r="C202" s="83">
        <v>218</v>
      </c>
      <c r="D202" s="77">
        <v>5</v>
      </c>
      <c r="E202" s="77">
        <v>7</v>
      </c>
      <c r="F202" s="77">
        <v>33</v>
      </c>
      <c r="G202" s="77">
        <v>28</v>
      </c>
      <c r="H202" s="77">
        <v>7</v>
      </c>
      <c r="I202" s="77">
        <v>12</v>
      </c>
      <c r="J202" s="77">
        <v>12</v>
      </c>
      <c r="K202" s="77">
        <v>22</v>
      </c>
      <c r="L202" s="77">
        <v>1</v>
      </c>
      <c r="M202" s="77">
        <v>39</v>
      </c>
      <c r="N202" s="77">
        <v>4</v>
      </c>
      <c r="O202" s="77">
        <v>4</v>
      </c>
      <c r="P202" s="77">
        <v>3</v>
      </c>
      <c r="Q202" s="77">
        <v>2</v>
      </c>
      <c r="R202" s="77">
        <v>3</v>
      </c>
      <c r="S202" s="77">
        <v>4</v>
      </c>
      <c r="T202" s="77">
        <v>1</v>
      </c>
      <c r="U202" s="77">
        <v>13</v>
      </c>
      <c r="V202" s="77">
        <v>5</v>
      </c>
      <c r="W202" s="77">
        <v>3</v>
      </c>
      <c r="X202" s="143">
        <v>10</v>
      </c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</row>
    <row r="203" spans="1:256" ht="18.75" customHeight="1">
      <c r="A203" s="212"/>
      <c r="B203" s="35" t="s">
        <v>96</v>
      </c>
      <c r="C203" s="67">
        <v>100</v>
      </c>
      <c r="D203" s="62">
        <f t="shared" ref="D203:X203" si="54">D202/$C$202*100</f>
        <v>2.2935779816513762</v>
      </c>
      <c r="E203" s="62">
        <f t="shared" si="54"/>
        <v>3.2110091743119269</v>
      </c>
      <c r="F203" s="62">
        <f t="shared" si="54"/>
        <v>15.137614678899084</v>
      </c>
      <c r="G203" s="62">
        <f t="shared" si="54"/>
        <v>12.844036697247708</v>
      </c>
      <c r="H203" s="62">
        <f t="shared" si="54"/>
        <v>3.2110091743119269</v>
      </c>
      <c r="I203" s="62">
        <f t="shared" si="54"/>
        <v>5.5045871559633035</v>
      </c>
      <c r="J203" s="62">
        <f t="shared" si="54"/>
        <v>5.5045871559633035</v>
      </c>
      <c r="K203" s="62">
        <f t="shared" si="54"/>
        <v>10.091743119266056</v>
      </c>
      <c r="L203" s="62">
        <f t="shared" si="54"/>
        <v>0.45871559633027525</v>
      </c>
      <c r="M203" s="62">
        <f t="shared" si="54"/>
        <v>17.889908256880734</v>
      </c>
      <c r="N203" s="62">
        <f t="shared" si="54"/>
        <v>1.834862385321101</v>
      </c>
      <c r="O203" s="62">
        <f t="shared" si="54"/>
        <v>1.834862385321101</v>
      </c>
      <c r="P203" s="62">
        <f t="shared" si="54"/>
        <v>1.3761467889908259</v>
      </c>
      <c r="Q203" s="62">
        <f t="shared" si="54"/>
        <v>0.91743119266055051</v>
      </c>
      <c r="R203" s="62">
        <f t="shared" si="54"/>
        <v>1.3761467889908259</v>
      </c>
      <c r="S203" s="62">
        <f t="shared" si="54"/>
        <v>1.834862385321101</v>
      </c>
      <c r="T203" s="62">
        <f t="shared" si="54"/>
        <v>0.45871559633027525</v>
      </c>
      <c r="U203" s="62">
        <f t="shared" si="54"/>
        <v>5.9633027522935782</v>
      </c>
      <c r="V203" s="62">
        <f t="shared" si="54"/>
        <v>2.2935779816513762</v>
      </c>
      <c r="W203" s="62">
        <f t="shared" si="54"/>
        <v>1.3761467889908259</v>
      </c>
      <c r="X203" s="160">
        <f t="shared" si="54"/>
        <v>4.5871559633027523</v>
      </c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</row>
    <row r="204" spans="1:256" ht="18.75" customHeight="1">
      <c r="A204" s="212"/>
      <c r="B204" s="17" t="s">
        <v>34</v>
      </c>
      <c r="C204" s="68">
        <v>3720</v>
      </c>
      <c r="D204" s="74">
        <v>67</v>
      </c>
      <c r="E204" s="74">
        <v>110</v>
      </c>
      <c r="F204" s="74">
        <v>439</v>
      </c>
      <c r="G204" s="74">
        <v>390</v>
      </c>
      <c r="H204" s="74">
        <v>141</v>
      </c>
      <c r="I204" s="74">
        <v>195</v>
      </c>
      <c r="J204" s="74">
        <v>190</v>
      </c>
      <c r="K204" s="74">
        <v>397</v>
      </c>
      <c r="L204" s="74">
        <v>13</v>
      </c>
      <c r="M204" s="74">
        <v>698</v>
      </c>
      <c r="N204" s="74">
        <v>19</v>
      </c>
      <c r="O204" s="74">
        <v>122</v>
      </c>
      <c r="P204" s="74">
        <v>62</v>
      </c>
      <c r="Q204" s="74">
        <v>54</v>
      </c>
      <c r="R204" s="74">
        <v>124</v>
      </c>
      <c r="S204" s="74">
        <v>112</v>
      </c>
      <c r="T204" s="74">
        <v>28</v>
      </c>
      <c r="U204" s="74">
        <v>156</v>
      </c>
      <c r="V204" s="74">
        <v>94</v>
      </c>
      <c r="W204" s="74">
        <v>44</v>
      </c>
      <c r="X204" s="140">
        <v>265</v>
      </c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</row>
    <row r="205" spans="1:256" ht="18.75" customHeight="1">
      <c r="A205" s="212"/>
      <c r="B205" s="39" t="s">
        <v>96</v>
      </c>
      <c r="C205" s="85">
        <v>100</v>
      </c>
      <c r="D205" s="80">
        <f t="shared" ref="D205:X205" si="55">D204/$C$204*100</f>
        <v>1.8010752688172043</v>
      </c>
      <c r="E205" s="80">
        <f t="shared" si="55"/>
        <v>2.956989247311828</v>
      </c>
      <c r="F205" s="80">
        <f t="shared" si="55"/>
        <v>11.801075268817204</v>
      </c>
      <c r="G205" s="80">
        <f t="shared" si="55"/>
        <v>10.483870967741936</v>
      </c>
      <c r="H205" s="80">
        <f t="shared" si="55"/>
        <v>3.790322580645161</v>
      </c>
      <c r="I205" s="80">
        <f t="shared" si="55"/>
        <v>5.241935483870968</v>
      </c>
      <c r="J205" s="80">
        <f t="shared" si="55"/>
        <v>5.10752688172043</v>
      </c>
      <c r="K205" s="80">
        <f t="shared" si="55"/>
        <v>10.672043010752688</v>
      </c>
      <c r="L205" s="80">
        <f t="shared" si="55"/>
        <v>0.34946236559139787</v>
      </c>
      <c r="M205" s="80">
        <f t="shared" si="55"/>
        <v>18.763440860215052</v>
      </c>
      <c r="N205" s="80">
        <f t="shared" si="55"/>
        <v>0.510752688172043</v>
      </c>
      <c r="O205" s="80">
        <f t="shared" si="55"/>
        <v>3.2795698924731185</v>
      </c>
      <c r="P205" s="80">
        <f t="shared" si="55"/>
        <v>1.6666666666666667</v>
      </c>
      <c r="Q205" s="80">
        <f t="shared" si="55"/>
        <v>1.4516129032258065</v>
      </c>
      <c r="R205" s="80">
        <f t="shared" si="55"/>
        <v>3.3333333333333335</v>
      </c>
      <c r="S205" s="80">
        <f t="shared" si="55"/>
        <v>3.010752688172043</v>
      </c>
      <c r="T205" s="80">
        <f t="shared" si="55"/>
        <v>0.75268817204301075</v>
      </c>
      <c r="U205" s="80">
        <f t="shared" si="55"/>
        <v>4.1935483870967749</v>
      </c>
      <c r="V205" s="80">
        <f t="shared" si="55"/>
        <v>2.5268817204301075</v>
      </c>
      <c r="W205" s="80">
        <f t="shared" si="55"/>
        <v>1.1827956989247312</v>
      </c>
      <c r="X205" s="146">
        <f t="shared" si="55"/>
        <v>7.123655913978495</v>
      </c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</row>
    <row r="206" spans="1:256" ht="20.100000000000001" customHeight="1">
      <c r="A206" s="7"/>
      <c r="B206" s="40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</row>
    <row r="207" spans="1:256" s="2" customFormat="1" ht="18.75" customHeight="1">
      <c r="A207" s="8" t="s">
        <v>97</v>
      </c>
      <c r="B207" s="41"/>
      <c r="C207" s="1"/>
      <c r="D207" s="1"/>
      <c r="E207" s="1"/>
      <c r="F207" s="1"/>
      <c r="G207" s="1"/>
      <c r="H207" s="93" t="s">
        <v>17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56" ht="18.75" customHeight="1">
      <c r="A208" s="4"/>
      <c r="B208" s="221" t="s">
        <v>98</v>
      </c>
      <c r="C208" s="183" t="s">
        <v>54</v>
      </c>
      <c r="D208" s="196"/>
      <c r="E208" s="196"/>
      <c r="F208" s="196"/>
      <c r="G208" s="196"/>
      <c r="H208" s="196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</row>
    <row r="209" spans="1:256" ht="18.75" customHeight="1">
      <c r="A209" s="6"/>
      <c r="B209" s="221"/>
      <c r="C209" s="183"/>
      <c r="D209" s="218" t="s">
        <v>99</v>
      </c>
      <c r="E209" s="218" t="s">
        <v>100</v>
      </c>
      <c r="F209" s="218" t="s">
        <v>101</v>
      </c>
      <c r="G209" s="218" t="s">
        <v>102</v>
      </c>
      <c r="H209" s="222" t="s">
        <v>103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</row>
    <row r="210" spans="1:256" ht="18.75" customHeight="1">
      <c r="A210" s="11"/>
      <c r="B210" s="34" t="s">
        <v>73</v>
      </c>
      <c r="C210" s="183"/>
      <c r="D210" s="183"/>
      <c r="E210" s="183"/>
      <c r="F210" s="183"/>
      <c r="G210" s="183"/>
      <c r="H210" s="22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</row>
    <row r="211" spans="1:256" s="2" customFormat="1" ht="18.75" hidden="1" customHeight="1">
      <c r="A211" s="206" t="s">
        <v>64</v>
      </c>
      <c r="B211" s="20" t="s">
        <v>63</v>
      </c>
      <c r="C211" s="77">
        <v>229</v>
      </c>
      <c r="D211" s="77">
        <v>3</v>
      </c>
      <c r="E211" s="77">
        <v>100</v>
      </c>
      <c r="F211" s="77">
        <v>114</v>
      </c>
      <c r="G211" s="77">
        <v>10</v>
      </c>
      <c r="H211" s="143">
        <v>2</v>
      </c>
    </row>
    <row r="212" spans="1:256" ht="18.75" hidden="1" customHeight="1">
      <c r="A212" s="206"/>
      <c r="B212" s="42" t="s">
        <v>104</v>
      </c>
      <c r="C212" s="73">
        <f>C211/229*100</f>
        <v>100</v>
      </c>
      <c r="D212" s="73">
        <f>D211/$C$211*100</f>
        <v>1.3100436681222707</v>
      </c>
      <c r="E212" s="73">
        <f>E211/$C$211*100</f>
        <v>43.668122270742359</v>
      </c>
      <c r="F212" s="73">
        <f>F211/$C$211*100</f>
        <v>49.78165938864629</v>
      </c>
      <c r="G212" s="73">
        <f>G211/$C$211*100</f>
        <v>4.3668122270742353</v>
      </c>
      <c r="H212" s="139">
        <f>H211/$C$211*100</f>
        <v>0.87336244541484709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</row>
    <row r="213" spans="1:256" ht="18.75" hidden="1" customHeight="1">
      <c r="A213" s="206"/>
      <c r="B213" s="17" t="s">
        <v>34</v>
      </c>
      <c r="C213" s="74">
        <v>3305</v>
      </c>
      <c r="D213" s="74">
        <v>62</v>
      </c>
      <c r="E213" s="74">
        <v>1531</v>
      </c>
      <c r="F213" s="74">
        <v>1500</v>
      </c>
      <c r="G213" s="74">
        <v>152</v>
      </c>
      <c r="H213" s="140">
        <v>60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</row>
    <row r="214" spans="1:256" ht="18.75" hidden="1" customHeight="1">
      <c r="A214" s="206"/>
      <c r="B214" s="29" t="s">
        <v>104</v>
      </c>
      <c r="C214" s="76">
        <f>C213/3305*100</f>
        <v>100</v>
      </c>
      <c r="D214" s="76">
        <f>D213/$C$213*100</f>
        <v>1.8759455370650528</v>
      </c>
      <c r="E214" s="76">
        <f>E213/$C$213*100</f>
        <v>46.323751891074124</v>
      </c>
      <c r="F214" s="76">
        <f>F213/$C$213*100</f>
        <v>45.385779122541607</v>
      </c>
      <c r="G214" s="76">
        <f>G213/$C$213*100</f>
        <v>4.5990922844175488</v>
      </c>
      <c r="H214" s="142">
        <f>H213/$C$213*100</f>
        <v>1.8154311649016641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</row>
    <row r="215" spans="1:256" ht="18.75" hidden="1" customHeight="1">
      <c r="A215" s="206" t="s">
        <v>66</v>
      </c>
      <c r="B215" s="20" t="s">
        <v>63</v>
      </c>
      <c r="C215" s="77">
        <v>189</v>
      </c>
      <c r="D215" s="77">
        <v>4</v>
      </c>
      <c r="E215" s="77">
        <v>88</v>
      </c>
      <c r="F215" s="77">
        <v>82</v>
      </c>
      <c r="G215" s="77">
        <v>10</v>
      </c>
      <c r="H215" s="143">
        <v>5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</row>
    <row r="216" spans="1:256" ht="18.75" hidden="1" customHeight="1">
      <c r="A216" s="206"/>
      <c r="B216" s="42" t="s">
        <v>104</v>
      </c>
      <c r="C216" s="73">
        <f>C215/189*100</f>
        <v>100</v>
      </c>
      <c r="D216" s="73">
        <f>D215/$C$215*100</f>
        <v>2.1164021164021163</v>
      </c>
      <c r="E216" s="73">
        <f>E215/$C$215*100</f>
        <v>46.560846560846556</v>
      </c>
      <c r="F216" s="73">
        <f>F215/$C$215*100</f>
        <v>43.386243386243386</v>
      </c>
      <c r="G216" s="73">
        <f>G215/$C$215*100</f>
        <v>5.2910052910052912</v>
      </c>
      <c r="H216" s="139">
        <f>H215/$C$215*100</f>
        <v>2.6455026455026456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</row>
    <row r="217" spans="1:256" ht="18.75" hidden="1" customHeight="1">
      <c r="A217" s="206"/>
      <c r="B217" s="17" t="s">
        <v>34</v>
      </c>
      <c r="C217" s="74">
        <v>3234</v>
      </c>
      <c r="D217" s="74">
        <v>68</v>
      </c>
      <c r="E217" s="74">
        <v>1566</v>
      </c>
      <c r="F217" s="74">
        <v>1424</v>
      </c>
      <c r="G217" s="74">
        <v>125</v>
      </c>
      <c r="H217" s="140">
        <v>51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</row>
    <row r="218" spans="1:256" ht="18.75" hidden="1" customHeight="1">
      <c r="A218" s="206"/>
      <c r="B218" s="29" t="s">
        <v>104</v>
      </c>
      <c r="C218" s="76">
        <f>C217/3234*100</f>
        <v>100</v>
      </c>
      <c r="D218" s="76">
        <f>D217/$C$217*100</f>
        <v>2.1026592455163882</v>
      </c>
      <c r="E218" s="76">
        <f>E217/$C$217*100</f>
        <v>48.423005565862709</v>
      </c>
      <c r="F218" s="76">
        <f>F217/$C$217*100</f>
        <v>44.032158317872607</v>
      </c>
      <c r="G218" s="76">
        <f>G217/$C$217*100</f>
        <v>3.8651824366110081</v>
      </c>
      <c r="H218" s="142">
        <f>H217/$C$217*100</f>
        <v>1.5769944341372915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</row>
    <row r="219" spans="1:256" ht="18.75" hidden="1" customHeight="1">
      <c r="A219" s="206" t="s">
        <v>43</v>
      </c>
      <c r="B219" s="20" t="s">
        <v>63</v>
      </c>
      <c r="C219" s="77">
        <v>217</v>
      </c>
      <c r="D219" s="77">
        <v>2</v>
      </c>
      <c r="E219" s="77">
        <v>80</v>
      </c>
      <c r="F219" s="77">
        <v>127</v>
      </c>
      <c r="G219" s="77">
        <v>4</v>
      </c>
      <c r="H219" s="143">
        <v>4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pans="1:256" ht="18.75" hidden="1" customHeight="1">
      <c r="A220" s="206"/>
      <c r="B220" s="42" t="s">
        <v>104</v>
      </c>
      <c r="C220" s="73">
        <f>SUM(D220:H220)</f>
        <v>100.00000000000001</v>
      </c>
      <c r="D220" s="73">
        <f>D219/$C$219*100</f>
        <v>0.92165898617511521</v>
      </c>
      <c r="E220" s="73">
        <f>E219/$C$219*100</f>
        <v>36.866359447004612</v>
      </c>
      <c r="F220" s="73">
        <f>F219/$C$219*100</f>
        <v>58.525345622119815</v>
      </c>
      <c r="G220" s="73">
        <f>G219/$C$219*100</f>
        <v>1.8433179723502304</v>
      </c>
      <c r="H220" s="139">
        <f>H219/$C$219*100</f>
        <v>1.8433179723502304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</row>
    <row r="221" spans="1:256" ht="18.75" hidden="1" customHeight="1">
      <c r="A221" s="206"/>
      <c r="B221" s="17" t="s">
        <v>34</v>
      </c>
      <c r="C221" s="74">
        <v>3294</v>
      </c>
      <c r="D221" s="74">
        <v>67</v>
      </c>
      <c r="E221" s="74">
        <v>1657</v>
      </c>
      <c r="F221" s="74">
        <v>1386</v>
      </c>
      <c r="G221" s="74">
        <v>131</v>
      </c>
      <c r="H221" s="140">
        <v>53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</row>
    <row r="222" spans="1:256" ht="18.75" hidden="1" customHeight="1">
      <c r="A222" s="206"/>
      <c r="B222" s="29" t="s">
        <v>104</v>
      </c>
      <c r="C222" s="76">
        <f>SUM(D222:H222)</f>
        <v>100</v>
      </c>
      <c r="D222" s="76">
        <f>D221/$C$221*100</f>
        <v>2.0340012143290833</v>
      </c>
      <c r="E222" s="76">
        <f>E221/$C$221*100</f>
        <v>50.303582270795388</v>
      </c>
      <c r="F222" s="76">
        <f>F221/$C$221*100</f>
        <v>42.076502732240442</v>
      </c>
      <c r="G222" s="76">
        <f>G221/$C$221*100</f>
        <v>3.976927747419551</v>
      </c>
      <c r="H222" s="142">
        <f>H221/$C$221*100</f>
        <v>1.6089860352155434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</row>
    <row r="223" spans="1:256" ht="18.75" hidden="1" customHeight="1">
      <c r="A223" s="206" t="s">
        <v>67</v>
      </c>
      <c r="B223" s="20" t="s">
        <v>63</v>
      </c>
      <c r="C223" s="77">
        <v>218</v>
      </c>
      <c r="D223" s="77">
        <v>3</v>
      </c>
      <c r="E223" s="77">
        <v>98</v>
      </c>
      <c r="F223" s="77">
        <v>105</v>
      </c>
      <c r="G223" s="77">
        <v>12</v>
      </c>
      <c r="H223" s="143">
        <v>0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</row>
    <row r="224" spans="1:256" ht="18.75" hidden="1" customHeight="1">
      <c r="A224" s="206"/>
      <c r="B224" s="42" t="s">
        <v>104</v>
      </c>
      <c r="C224" s="73">
        <v>100</v>
      </c>
      <c r="D224" s="73">
        <f>D223/$C$223*100</f>
        <v>1.3761467889908259</v>
      </c>
      <c r="E224" s="73">
        <f>E223/$C$223*100</f>
        <v>44.954128440366972</v>
      </c>
      <c r="F224" s="73">
        <f>F223/$C$223*100</f>
        <v>48.165137614678898</v>
      </c>
      <c r="G224" s="73">
        <f>G223/$C$223*100</f>
        <v>5.5045871559633035</v>
      </c>
      <c r="H224" s="139">
        <f>H223/$C$223*100</f>
        <v>0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</row>
    <row r="225" spans="1:256" ht="18.75" hidden="1" customHeight="1">
      <c r="A225" s="206"/>
      <c r="B225" s="17" t="s">
        <v>34</v>
      </c>
      <c r="C225" s="74">
        <v>3445</v>
      </c>
      <c r="D225" s="74">
        <v>71</v>
      </c>
      <c r="E225" s="74">
        <v>1790</v>
      </c>
      <c r="F225" s="74">
        <v>1369</v>
      </c>
      <c r="G225" s="74">
        <v>172</v>
      </c>
      <c r="H225" s="140">
        <v>43</v>
      </c>
      <c r="I225" s="5"/>
      <c r="J225" s="11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</row>
    <row r="226" spans="1:256" ht="18.75" hidden="1" customHeight="1">
      <c r="A226" s="206"/>
      <c r="B226" s="29" t="s">
        <v>104</v>
      </c>
      <c r="C226" s="76">
        <v>100</v>
      </c>
      <c r="D226" s="76">
        <f>D225/$C$225*100</f>
        <v>2.0609579100145137</v>
      </c>
      <c r="E226" s="76">
        <f>E225/$C$225*100</f>
        <v>51.959361393323654</v>
      </c>
      <c r="F226" s="76">
        <f>F225/$C$225*100</f>
        <v>39.738751814223512</v>
      </c>
      <c r="G226" s="76">
        <f>G225/$C$225*100</f>
        <v>4.9927431059506535</v>
      </c>
      <c r="H226" s="142">
        <f>H225/$C$225*100</f>
        <v>1.2481857764876634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</row>
    <row r="227" spans="1:256" ht="18.75" hidden="1" customHeight="1">
      <c r="A227" s="207" t="s">
        <v>50</v>
      </c>
      <c r="B227" s="20" t="s">
        <v>63</v>
      </c>
      <c r="C227" s="72">
        <v>206</v>
      </c>
      <c r="D227" s="112">
        <v>4</v>
      </c>
      <c r="E227" s="147">
        <v>101</v>
      </c>
      <c r="F227" s="112">
        <v>92</v>
      </c>
      <c r="G227" s="72">
        <v>8</v>
      </c>
      <c r="H227" s="161">
        <v>1</v>
      </c>
      <c r="I227" s="111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</row>
    <row r="228" spans="1:256" ht="18.75" hidden="1" customHeight="1">
      <c r="A228" s="207"/>
      <c r="B228" s="42" t="s">
        <v>104</v>
      </c>
      <c r="C228" s="73">
        <v>100</v>
      </c>
      <c r="D228" s="113">
        <f>D227/$C$227*100</f>
        <v>1.9417475728155338</v>
      </c>
      <c r="E228" s="113">
        <f>E227/$C$227*100</f>
        <v>49.029126213592235</v>
      </c>
      <c r="F228" s="113">
        <f>F227/$C$227*100</f>
        <v>44.660194174757287</v>
      </c>
      <c r="G228" s="113">
        <f>G227/$C$227*100</f>
        <v>3.8834951456310676</v>
      </c>
      <c r="H228" s="160">
        <f>H227/$C$227*100</f>
        <v>0.48543689320388345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</row>
    <row r="229" spans="1:256" ht="18.75" hidden="1" customHeight="1">
      <c r="A229" s="207"/>
      <c r="B229" s="17" t="s">
        <v>34</v>
      </c>
      <c r="C229" s="74">
        <v>3435</v>
      </c>
      <c r="D229" s="74">
        <v>76</v>
      </c>
      <c r="E229" s="74">
        <v>1773</v>
      </c>
      <c r="F229" s="74">
        <v>1376</v>
      </c>
      <c r="G229" s="74">
        <v>153</v>
      </c>
      <c r="H229" s="140">
        <v>57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</row>
    <row r="230" spans="1:256" ht="18.75" hidden="1" customHeight="1">
      <c r="A230" s="207"/>
      <c r="B230" s="28" t="s">
        <v>104</v>
      </c>
      <c r="C230" s="86">
        <v>100</v>
      </c>
      <c r="D230" s="114">
        <f>D229/$C$229*100</f>
        <v>2.2125181950509458</v>
      </c>
      <c r="E230" s="114">
        <f>E229/$C$229*100</f>
        <v>51.615720524017469</v>
      </c>
      <c r="F230" s="114">
        <f>F229/$C$229*100</f>
        <v>40.058224163027653</v>
      </c>
      <c r="G230" s="114">
        <f>G229/$C$229*100</f>
        <v>4.4541484716157198</v>
      </c>
      <c r="H230" s="141">
        <f>H229/$C$229*100</f>
        <v>1.6593886462882095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</row>
    <row r="231" spans="1:256" ht="18.75" hidden="1" customHeight="1">
      <c r="A231" s="206" t="s">
        <v>68</v>
      </c>
      <c r="B231" s="15" t="s">
        <v>63</v>
      </c>
      <c r="C231" s="87">
        <v>152</v>
      </c>
      <c r="D231" s="112">
        <v>0</v>
      </c>
      <c r="E231" s="147">
        <v>72</v>
      </c>
      <c r="F231" s="112">
        <v>69</v>
      </c>
      <c r="G231" s="72">
        <v>11</v>
      </c>
      <c r="H231" s="162">
        <v>0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</row>
    <row r="232" spans="1:256" ht="18.75" hidden="1" customHeight="1">
      <c r="A232" s="206"/>
      <c r="B232" s="42" t="s">
        <v>104</v>
      </c>
      <c r="C232" s="88">
        <v>100</v>
      </c>
      <c r="D232" s="113">
        <f>D231/$C$231*100</f>
        <v>0</v>
      </c>
      <c r="E232" s="113">
        <f>E231/$C$231*100</f>
        <v>47.368421052631575</v>
      </c>
      <c r="F232" s="113">
        <f>F231/$C$231*100</f>
        <v>45.394736842105267</v>
      </c>
      <c r="G232" s="113">
        <f>G231/$C$231*100</f>
        <v>7.2368421052631584</v>
      </c>
      <c r="H232" s="139">
        <f>H231/$C$231*100</f>
        <v>0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</row>
    <row r="233" spans="1:256" ht="18.75" hidden="1" customHeight="1">
      <c r="A233" s="206"/>
      <c r="B233" s="17" t="s">
        <v>34</v>
      </c>
      <c r="C233" s="89">
        <v>3243</v>
      </c>
      <c r="D233" s="74">
        <v>69</v>
      </c>
      <c r="E233" s="74">
        <v>1659</v>
      </c>
      <c r="F233" s="74">
        <v>1280</v>
      </c>
      <c r="G233" s="74">
        <v>179</v>
      </c>
      <c r="H233" s="140">
        <v>56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</row>
    <row r="234" spans="1:256" ht="18.75" hidden="1" customHeight="1">
      <c r="A234" s="206"/>
      <c r="B234" s="29" t="s">
        <v>104</v>
      </c>
      <c r="C234" s="90">
        <v>100</v>
      </c>
      <c r="D234" s="115">
        <f>D233/$C$233*100</f>
        <v>2.1276595744680851</v>
      </c>
      <c r="E234" s="115">
        <f>E233/$C$233*100</f>
        <v>51.156336725254391</v>
      </c>
      <c r="F234" s="115">
        <f>F233/$C$233*100</f>
        <v>39.469626888683315</v>
      </c>
      <c r="G234" s="115">
        <f>G233/$C$233*100</f>
        <v>5.5195806352143082</v>
      </c>
      <c r="H234" s="142">
        <f>H233/$C$233*100</f>
        <v>1.7267961763798954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</row>
    <row r="235" spans="1:256" ht="18.75" hidden="1" customHeight="1">
      <c r="A235" s="208" t="s">
        <v>40</v>
      </c>
      <c r="B235" s="20" t="s">
        <v>63</v>
      </c>
      <c r="C235" s="91">
        <v>190</v>
      </c>
      <c r="D235" s="116">
        <v>6</v>
      </c>
      <c r="E235" s="148">
        <v>92</v>
      </c>
      <c r="F235" s="116">
        <v>73</v>
      </c>
      <c r="G235" s="77">
        <v>18</v>
      </c>
      <c r="H235" s="163">
        <v>1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</row>
    <row r="236" spans="1:256" ht="18.75" hidden="1" customHeight="1">
      <c r="A236" s="208"/>
      <c r="B236" s="42" t="s">
        <v>104</v>
      </c>
      <c r="C236" s="88">
        <v>100</v>
      </c>
      <c r="D236" s="113">
        <f>D235/$C$235*100</f>
        <v>3.1578947368421053</v>
      </c>
      <c r="E236" s="113">
        <f>E235/$C$235*100</f>
        <v>48.421052631578945</v>
      </c>
      <c r="F236" s="113">
        <f>F235/$C$235*100</f>
        <v>38.421052631578945</v>
      </c>
      <c r="G236" s="113">
        <f>G235/$C$235*100</f>
        <v>9.4736842105263168</v>
      </c>
      <c r="H236" s="139">
        <f>H235/$C$235*100</f>
        <v>0.52631578947368418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</row>
    <row r="237" spans="1:256" ht="18.75" hidden="1" customHeight="1">
      <c r="A237" s="208"/>
      <c r="B237" s="17" t="s">
        <v>34</v>
      </c>
      <c r="C237" s="89">
        <v>3265</v>
      </c>
      <c r="D237" s="74">
        <v>61</v>
      </c>
      <c r="E237" s="74">
        <v>1741</v>
      </c>
      <c r="F237" s="74">
        <v>1238</v>
      </c>
      <c r="G237" s="74">
        <v>161</v>
      </c>
      <c r="H237" s="140">
        <v>64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</row>
    <row r="238" spans="1:256" ht="18.75" hidden="1" customHeight="1">
      <c r="A238" s="208"/>
      <c r="B238" s="28" t="s">
        <v>104</v>
      </c>
      <c r="C238" s="86">
        <v>100</v>
      </c>
      <c r="D238" s="114">
        <f>D237/$C$237*100</f>
        <v>1.8683001531393568</v>
      </c>
      <c r="E238" s="114">
        <f>E237/$C$237*100</f>
        <v>53.323124042879023</v>
      </c>
      <c r="F238" s="114">
        <f>F237/$C$237*100</f>
        <v>37.91730474732006</v>
      </c>
      <c r="G238" s="114">
        <f>G237/$C$237*100</f>
        <v>4.9310872894333846</v>
      </c>
      <c r="H238" s="141">
        <f>H237/$C$237*100</f>
        <v>1.9601837672281777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</row>
    <row r="239" spans="1:256" ht="18.75" hidden="1" customHeight="1">
      <c r="A239" s="207" t="s">
        <v>51</v>
      </c>
      <c r="B239" s="15" t="s">
        <v>63</v>
      </c>
      <c r="C239" s="87">
        <v>185</v>
      </c>
      <c r="D239" s="112">
        <v>3</v>
      </c>
      <c r="E239" s="147">
        <v>98</v>
      </c>
      <c r="F239" s="112">
        <v>76</v>
      </c>
      <c r="G239" s="72">
        <v>6</v>
      </c>
      <c r="H239" s="164">
        <v>2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</row>
    <row r="240" spans="1:256" ht="18.75" hidden="1" customHeight="1">
      <c r="A240" s="207"/>
      <c r="B240" s="42" t="s">
        <v>104</v>
      </c>
      <c r="C240" s="88">
        <v>100</v>
      </c>
      <c r="D240" s="113">
        <f>D239/$C$239*100</f>
        <v>1.6216216216216217</v>
      </c>
      <c r="E240" s="113">
        <f>E239/$C$239*100</f>
        <v>52.972972972972975</v>
      </c>
      <c r="F240" s="113">
        <f>F239/$C$239*100</f>
        <v>41.081081081081081</v>
      </c>
      <c r="G240" s="113">
        <f>G239/$C$239*100</f>
        <v>3.2432432432432434</v>
      </c>
      <c r="H240" s="160">
        <f>H239/$C$239*100</f>
        <v>1.0810810810810811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</row>
    <row r="241" spans="1:256" ht="18.75" hidden="1" customHeight="1">
      <c r="A241" s="207"/>
      <c r="B241" s="17" t="s">
        <v>34</v>
      </c>
      <c r="C241" s="89">
        <v>3284</v>
      </c>
      <c r="D241" s="74">
        <v>71</v>
      </c>
      <c r="E241" s="74">
        <v>1736</v>
      </c>
      <c r="F241" s="74">
        <v>1229</v>
      </c>
      <c r="G241" s="74">
        <v>188</v>
      </c>
      <c r="H241" s="140">
        <v>60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</row>
    <row r="242" spans="1:256" ht="18.75" hidden="1" customHeight="1">
      <c r="A242" s="207"/>
      <c r="B242" s="28" t="s">
        <v>104</v>
      </c>
      <c r="C242" s="86">
        <v>100</v>
      </c>
      <c r="D242" s="114">
        <f>D241/$C$241*100</f>
        <v>2.1619975639464069</v>
      </c>
      <c r="E242" s="114">
        <f>E241/$C$241*100</f>
        <v>52.862362971985391</v>
      </c>
      <c r="F242" s="114">
        <f>F241/$C$241*100</f>
        <v>37.423873325213151</v>
      </c>
      <c r="G242" s="114">
        <f>G241/$C$241*100</f>
        <v>5.7247259439707676</v>
      </c>
      <c r="H242" s="141">
        <f>H241/$C$241*100</f>
        <v>1.8270401948842874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</row>
    <row r="243" spans="1:256" ht="18.75" hidden="1" customHeight="1">
      <c r="A243" s="206" t="s">
        <v>69</v>
      </c>
      <c r="B243" s="15" t="s">
        <v>63</v>
      </c>
      <c r="C243" s="87">
        <f>SUM(D243:H243)</f>
        <v>194</v>
      </c>
      <c r="D243" s="112">
        <v>0</v>
      </c>
      <c r="E243" s="147">
        <v>102</v>
      </c>
      <c r="F243" s="112">
        <v>74</v>
      </c>
      <c r="G243" s="72">
        <v>12</v>
      </c>
      <c r="H243" s="164">
        <v>6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</row>
    <row r="244" spans="1:256" ht="18.75" hidden="1" customHeight="1">
      <c r="A244" s="206"/>
      <c r="B244" s="42" t="s">
        <v>104</v>
      </c>
      <c r="C244" s="88">
        <v>100</v>
      </c>
      <c r="D244" s="113">
        <f>D243/$C$243*100</f>
        <v>0</v>
      </c>
      <c r="E244" s="113">
        <f>E243/$C$243*100</f>
        <v>52.577319587628871</v>
      </c>
      <c r="F244" s="113">
        <f>F243/$C$243*100</f>
        <v>38.144329896907216</v>
      </c>
      <c r="G244" s="113">
        <f>G243/$C$243*100</f>
        <v>6.1855670103092786</v>
      </c>
      <c r="H244" s="160">
        <f>H243/$C$243*100</f>
        <v>3.0927835051546393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</row>
    <row r="245" spans="1:256" ht="18.75" hidden="1" customHeight="1">
      <c r="A245" s="206"/>
      <c r="B245" s="17" t="s">
        <v>34</v>
      </c>
      <c r="C245" s="89">
        <f>SUM(D245:H245)</f>
        <v>3350</v>
      </c>
      <c r="D245" s="74">
        <v>82</v>
      </c>
      <c r="E245" s="74">
        <v>1812</v>
      </c>
      <c r="F245" s="74">
        <v>1194</v>
      </c>
      <c r="G245" s="74">
        <v>194</v>
      </c>
      <c r="H245" s="140">
        <v>68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</row>
    <row r="246" spans="1:256" ht="18.75" hidden="1" customHeight="1">
      <c r="A246" s="206"/>
      <c r="B246" s="29" t="s">
        <v>104</v>
      </c>
      <c r="C246" s="90">
        <v>100</v>
      </c>
      <c r="D246" s="115">
        <f>D245/$C$245*100</f>
        <v>2.4477611940298507</v>
      </c>
      <c r="E246" s="115">
        <f>E245/$C$245*100</f>
        <v>54.089552238805972</v>
      </c>
      <c r="F246" s="115">
        <f>F245/$C$245*100</f>
        <v>35.64179104477612</v>
      </c>
      <c r="G246" s="115">
        <f>G245/$C$245*100</f>
        <v>5.7910447761194028</v>
      </c>
      <c r="H246" s="142">
        <f>H245/$C$245*100</f>
        <v>2.0298507462686568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</row>
    <row r="247" spans="1:256" ht="18.75" hidden="1" customHeight="1">
      <c r="A247" s="206" t="s">
        <v>62</v>
      </c>
      <c r="B247" s="15" t="s">
        <v>63</v>
      </c>
      <c r="C247" s="87">
        <f>SUM(D247:H247)</f>
        <v>187</v>
      </c>
      <c r="D247" s="112">
        <v>6</v>
      </c>
      <c r="E247" s="147">
        <v>97</v>
      </c>
      <c r="F247" s="112">
        <v>77</v>
      </c>
      <c r="G247" s="72">
        <v>5</v>
      </c>
      <c r="H247" s="164">
        <v>2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</row>
    <row r="248" spans="1:256" ht="18.75" hidden="1" customHeight="1">
      <c r="A248" s="206"/>
      <c r="B248" s="42" t="s">
        <v>104</v>
      </c>
      <c r="C248" s="88">
        <v>100</v>
      </c>
      <c r="D248" s="113">
        <f>D247/$C$247*100</f>
        <v>3.2085561497326207</v>
      </c>
      <c r="E248" s="113">
        <f>E247/$C$247*100</f>
        <v>51.871657754010691</v>
      </c>
      <c r="F248" s="113">
        <f>F247/$C$247*100</f>
        <v>41.17647058823529</v>
      </c>
      <c r="G248" s="113">
        <f>G247/$C$247*100</f>
        <v>2.6737967914438503</v>
      </c>
      <c r="H248" s="160">
        <f>H247/$C$247*100</f>
        <v>1.0695187165775399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</row>
    <row r="249" spans="1:256" ht="18.75" hidden="1" customHeight="1">
      <c r="A249" s="206"/>
      <c r="B249" s="17" t="s">
        <v>34</v>
      </c>
      <c r="C249" s="89">
        <f>SUM(D249:H249)</f>
        <v>3328</v>
      </c>
      <c r="D249" s="74">
        <v>77</v>
      </c>
      <c r="E249" s="74">
        <v>1850</v>
      </c>
      <c r="F249" s="74">
        <v>1184</v>
      </c>
      <c r="G249" s="74">
        <v>164</v>
      </c>
      <c r="H249" s="140">
        <v>53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</row>
    <row r="250" spans="1:256" ht="18.75" hidden="1" customHeight="1">
      <c r="A250" s="206"/>
      <c r="B250" s="29" t="s">
        <v>104</v>
      </c>
      <c r="C250" s="90">
        <v>100</v>
      </c>
      <c r="D250" s="115">
        <f>D249/$C$249*100</f>
        <v>2.3137019230769234</v>
      </c>
      <c r="E250" s="115">
        <f>E249/$C$249*100</f>
        <v>55.588942307692314</v>
      </c>
      <c r="F250" s="115">
        <f>F249/$C$249*100</f>
        <v>35.57692307692308</v>
      </c>
      <c r="G250" s="115">
        <f>G249/$C$249*100</f>
        <v>4.927884615384615</v>
      </c>
      <c r="H250" s="142">
        <f>H249/$C$249*100</f>
        <v>1.5925480769230769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</row>
    <row r="251" spans="1:256" ht="18.75" hidden="1" customHeight="1">
      <c r="A251" s="208" t="s">
        <v>70</v>
      </c>
      <c r="B251" s="20" t="s">
        <v>63</v>
      </c>
      <c r="C251" s="91">
        <f>SUM(D251:H251)</f>
        <v>222</v>
      </c>
      <c r="D251" s="116">
        <v>6</v>
      </c>
      <c r="E251" s="148">
        <v>112</v>
      </c>
      <c r="F251" s="116">
        <v>88</v>
      </c>
      <c r="G251" s="77">
        <v>10</v>
      </c>
      <c r="H251" s="163">
        <v>6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</row>
    <row r="252" spans="1:256" ht="18.75" hidden="1" customHeight="1">
      <c r="A252" s="208"/>
      <c r="B252" s="42" t="s">
        <v>104</v>
      </c>
      <c r="C252" s="88">
        <v>100</v>
      </c>
      <c r="D252" s="113">
        <f>D251/$C$251*100</f>
        <v>2.7027027027027026</v>
      </c>
      <c r="E252" s="113">
        <f>E251/$C$251*100</f>
        <v>50.450450450450447</v>
      </c>
      <c r="F252" s="113">
        <f>F251/$C$251*100</f>
        <v>39.63963963963964</v>
      </c>
      <c r="G252" s="113">
        <f>G251/$C$251*100</f>
        <v>4.5045045045045047</v>
      </c>
      <c r="H252" s="160">
        <f>H251/$C$251*100</f>
        <v>2.7027027027027026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</row>
    <row r="253" spans="1:256" ht="18.75" hidden="1" customHeight="1">
      <c r="A253" s="208"/>
      <c r="B253" s="17" t="s">
        <v>34</v>
      </c>
      <c r="C253" s="89">
        <f>SUM(D253:H253)</f>
        <v>3322</v>
      </c>
      <c r="D253" s="74">
        <v>76</v>
      </c>
      <c r="E253" s="74">
        <v>1849</v>
      </c>
      <c r="F253" s="74">
        <v>1155</v>
      </c>
      <c r="G253" s="74">
        <v>167</v>
      </c>
      <c r="H253" s="140">
        <v>75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</row>
    <row r="254" spans="1:256" ht="18.75" hidden="1" customHeight="1">
      <c r="A254" s="208"/>
      <c r="B254" s="28" t="s">
        <v>104</v>
      </c>
      <c r="C254" s="86">
        <v>100</v>
      </c>
      <c r="D254" s="114">
        <f>D253/$C$253*100</f>
        <v>2.2877784467188444</v>
      </c>
      <c r="E254" s="114">
        <f>E253/$C$253*100</f>
        <v>55.659241420830831</v>
      </c>
      <c r="F254" s="114">
        <f>F253/$C$253*100</f>
        <v>34.768211920529801</v>
      </c>
      <c r="G254" s="114">
        <f>G253/$C$253*100</f>
        <v>5.0270921131848283</v>
      </c>
      <c r="H254" s="141">
        <f>H253/$C$253*100</f>
        <v>2.2576760987357014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</row>
    <row r="255" spans="1:256" ht="18.75" customHeight="1">
      <c r="A255" s="216" t="s">
        <v>135</v>
      </c>
      <c r="B255" s="15" t="s">
        <v>63</v>
      </c>
      <c r="C255" s="77">
        <f>SUM(D255:H255)</f>
        <v>175</v>
      </c>
      <c r="D255" s="116">
        <v>3</v>
      </c>
      <c r="E255" s="148">
        <v>91</v>
      </c>
      <c r="F255" s="116">
        <v>68</v>
      </c>
      <c r="G255" s="77">
        <v>10</v>
      </c>
      <c r="H255" s="163">
        <v>3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</row>
    <row r="256" spans="1:256" ht="18.75" customHeight="1">
      <c r="A256" s="216"/>
      <c r="B256" s="42" t="s">
        <v>104</v>
      </c>
      <c r="C256" s="73">
        <v>100</v>
      </c>
      <c r="D256" s="113">
        <f>D255/$C$255*100</f>
        <v>1.7142857142857144</v>
      </c>
      <c r="E256" s="113">
        <f>E255/$C$255*100</f>
        <v>52</v>
      </c>
      <c r="F256" s="113">
        <f>F255/$C$255*100</f>
        <v>38.857142857142854</v>
      </c>
      <c r="G256" s="113">
        <f>G255/$C$255*100</f>
        <v>5.7142857142857144</v>
      </c>
      <c r="H256" s="160">
        <f>H255/$C$255*100</f>
        <v>1.7142857142857144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</row>
    <row r="257" spans="1:256" ht="18.75" customHeight="1">
      <c r="A257" s="216"/>
      <c r="B257" s="17" t="s">
        <v>34</v>
      </c>
      <c r="C257" s="74">
        <f>SUM(D257:H257)</f>
        <v>3073</v>
      </c>
      <c r="D257" s="74">
        <v>96</v>
      </c>
      <c r="E257" s="74">
        <v>1663</v>
      </c>
      <c r="F257" s="74">
        <v>1088</v>
      </c>
      <c r="G257" s="74">
        <v>168</v>
      </c>
      <c r="H257" s="140">
        <v>58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</row>
    <row r="258" spans="1:256" ht="18.75" customHeight="1">
      <c r="A258" s="223"/>
      <c r="B258" s="30" t="s">
        <v>104</v>
      </c>
      <c r="C258" s="75">
        <v>100</v>
      </c>
      <c r="D258" s="114">
        <f>D257/$C$257*100</f>
        <v>3.1239830784249918</v>
      </c>
      <c r="E258" s="114">
        <f>E257/$C$257*100</f>
        <v>54.116498535632928</v>
      </c>
      <c r="F258" s="114">
        <f>F257/$C$257*100</f>
        <v>35.40514155548324</v>
      </c>
      <c r="G258" s="114">
        <f>G257/$C$257*100</f>
        <v>5.4669703872437356</v>
      </c>
      <c r="H258" s="141">
        <f>H257/$C$257*100</f>
        <v>1.8874064432150992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</row>
    <row r="259" spans="1:256" ht="18.75" customHeight="1">
      <c r="A259" s="212" t="s">
        <v>126</v>
      </c>
      <c r="B259" s="20" t="s">
        <v>63</v>
      </c>
      <c r="C259" s="72">
        <v>184</v>
      </c>
      <c r="D259" s="112">
        <v>3</v>
      </c>
      <c r="E259" s="147">
        <v>106</v>
      </c>
      <c r="F259" s="112">
        <v>58</v>
      </c>
      <c r="G259" s="72">
        <v>11</v>
      </c>
      <c r="H259" s="164">
        <v>6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</row>
    <row r="260" spans="1:256" ht="18.75" customHeight="1">
      <c r="A260" s="216"/>
      <c r="B260" s="42" t="s">
        <v>104</v>
      </c>
      <c r="C260" s="73">
        <v>100</v>
      </c>
      <c r="D260" s="113">
        <f>D259/$C$259*100</f>
        <v>1.6304347826086956</v>
      </c>
      <c r="E260" s="113">
        <f>E259/$C$259*100</f>
        <v>57.608695652173914</v>
      </c>
      <c r="F260" s="113">
        <f>F259/$C$259*100</f>
        <v>31.521739130434785</v>
      </c>
      <c r="G260" s="113">
        <f>G259/$C$259*100</f>
        <v>5.9782608695652177</v>
      </c>
      <c r="H260" s="160">
        <f>H259/$C$259*100</f>
        <v>3.2608695652173911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</row>
    <row r="261" spans="1:256" ht="18.75" customHeight="1">
      <c r="A261" s="216"/>
      <c r="B261" s="17" t="s">
        <v>34</v>
      </c>
      <c r="C261" s="74">
        <v>3265</v>
      </c>
      <c r="D261" s="74">
        <v>76</v>
      </c>
      <c r="E261" s="74">
        <v>1855</v>
      </c>
      <c r="F261" s="74">
        <v>1067</v>
      </c>
      <c r="G261" s="74">
        <v>200</v>
      </c>
      <c r="H261" s="140">
        <v>67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</row>
    <row r="262" spans="1:256" ht="18.75" customHeight="1">
      <c r="A262" s="209"/>
      <c r="B262" s="28" t="s">
        <v>104</v>
      </c>
      <c r="C262" s="78">
        <v>100</v>
      </c>
      <c r="D262" s="117">
        <f>D261/$C$261*100</f>
        <v>2.327718223583461</v>
      </c>
      <c r="E262" s="117">
        <f>E261/$C$261*100</f>
        <v>56.814701378254206</v>
      </c>
      <c r="F262" s="117">
        <f>F261/$C$261*100</f>
        <v>32.679938744257278</v>
      </c>
      <c r="G262" s="117">
        <f>G261/$C$261*100</f>
        <v>6.1255742725880555</v>
      </c>
      <c r="H262" s="144">
        <f>H261/$C$261*100</f>
        <v>2.0520673813169985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</row>
    <row r="263" spans="1:256" ht="18.75" customHeight="1">
      <c r="A263" s="216" t="s">
        <v>136</v>
      </c>
      <c r="B263" s="15" t="s">
        <v>63</v>
      </c>
      <c r="C263" s="77">
        <v>225</v>
      </c>
      <c r="D263" s="116">
        <v>3</v>
      </c>
      <c r="E263" s="148">
        <v>126</v>
      </c>
      <c r="F263" s="116">
        <v>80</v>
      </c>
      <c r="G263" s="77">
        <v>12</v>
      </c>
      <c r="H263" s="163">
        <v>4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</row>
    <row r="264" spans="1:256" ht="18.75" customHeight="1">
      <c r="A264" s="216"/>
      <c r="B264" s="42" t="s">
        <v>104</v>
      </c>
      <c r="C264" s="73">
        <v>100</v>
      </c>
      <c r="D264" s="113">
        <f>D263/$C$263*100</f>
        <v>1.3333333333333335</v>
      </c>
      <c r="E264" s="113">
        <f>E263/$C$263*100</f>
        <v>56.000000000000007</v>
      </c>
      <c r="F264" s="113">
        <f>F263/$C$263*100</f>
        <v>35.555555555555557</v>
      </c>
      <c r="G264" s="113">
        <f>G263/$C$263*100</f>
        <v>5.3333333333333339</v>
      </c>
      <c r="H264" s="160">
        <f>H263/$C$263*100</f>
        <v>1.7777777777777777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</row>
    <row r="265" spans="1:256" ht="18.75" customHeight="1">
      <c r="A265" s="216"/>
      <c r="B265" s="17" t="s">
        <v>34</v>
      </c>
      <c r="C265" s="74">
        <v>3392</v>
      </c>
      <c r="D265" s="74">
        <v>94</v>
      </c>
      <c r="E265" s="74">
        <v>1990</v>
      </c>
      <c r="F265" s="74">
        <v>1041</v>
      </c>
      <c r="G265" s="74">
        <v>203</v>
      </c>
      <c r="H265" s="140">
        <v>64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</row>
    <row r="266" spans="1:256" ht="18.75" customHeight="1">
      <c r="A266" s="216"/>
      <c r="B266" s="32" t="s">
        <v>104</v>
      </c>
      <c r="C266" s="80">
        <v>100</v>
      </c>
      <c r="D266" s="118">
        <f>D265/$C$265*100</f>
        <v>2.7712264150943398</v>
      </c>
      <c r="E266" s="118">
        <f>E265/$C$265*100</f>
        <v>58.66745283018868</v>
      </c>
      <c r="F266" s="118">
        <f>F265/$C$265*100</f>
        <v>30.689858490566035</v>
      </c>
      <c r="G266" s="118">
        <f>G265/$C$265*100</f>
        <v>5.9846698113207548</v>
      </c>
      <c r="H266" s="146">
        <f>H265/$C$265*100</f>
        <v>1.8867924528301887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</row>
    <row r="267" spans="1:256" ht="18.75" customHeight="1">
      <c r="A267" s="5"/>
      <c r="B267" s="5"/>
      <c r="C267" s="71"/>
      <c r="D267" s="71"/>
      <c r="E267" s="71"/>
      <c r="F267" s="71"/>
      <c r="G267" s="71"/>
      <c r="H267" s="7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</row>
    <row r="268" spans="1:256" s="2" customFormat="1" ht="18.75" customHeight="1">
      <c r="A268" s="3" t="s">
        <v>11</v>
      </c>
      <c r="B268" s="9"/>
      <c r="C268" s="92"/>
      <c r="D268" s="92"/>
      <c r="E268" s="1"/>
      <c r="F268" s="1"/>
      <c r="G268" s="1"/>
      <c r="H268" s="1"/>
      <c r="I268" s="1"/>
      <c r="J268" s="1"/>
      <c r="K268" s="93" t="s">
        <v>17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56" ht="18.75" customHeight="1">
      <c r="A269" s="4"/>
      <c r="B269" s="221" t="s">
        <v>105</v>
      </c>
      <c r="C269" s="183" t="s">
        <v>128</v>
      </c>
      <c r="D269" s="196"/>
      <c r="E269" s="196"/>
      <c r="F269" s="196"/>
      <c r="G269" s="196"/>
      <c r="H269" s="196"/>
      <c r="I269" s="196"/>
      <c r="J269" s="196"/>
      <c r="K269" s="196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</row>
    <row r="270" spans="1:256" ht="18.75" customHeight="1">
      <c r="A270" s="6"/>
      <c r="B270" s="221"/>
      <c r="C270" s="183"/>
      <c r="D270" s="218" t="s">
        <v>106</v>
      </c>
      <c r="E270" s="218" t="s">
        <v>107</v>
      </c>
      <c r="F270" s="218" t="s">
        <v>108</v>
      </c>
      <c r="G270" s="218" t="s">
        <v>92</v>
      </c>
      <c r="H270" s="218" t="s">
        <v>109</v>
      </c>
      <c r="I270" s="224" t="s">
        <v>110</v>
      </c>
      <c r="J270" s="218" t="s">
        <v>111</v>
      </c>
      <c r="K270" s="220" t="s">
        <v>31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</row>
    <row r="271" spans="1:256" ht="18.75" customHeight="1">
      <c r="A271" s="11"/>
      <c r="B271" s="34" t="s">
        <v>73</v>
      </c>
      <c r="C271" s="183"/>
      <c r="D271" s="183"/>
      <c r="E271" s="183"/>
      <c r="F271" s="183"/>
      <c r="G271" s="183"/>
      <c r="H271" s="183"/>
      <c r="I271" s="224"/>
      <c r="J271" s="218"/>
      <c r="K271" s="220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</row>
    <row r="272" spans="1:256" s="2" customFormat="1" ht="18.75" hidden="1" customHeight="1">
      <c r="A272" s="206" t="s">
        <v>64</v>
      </c>
      <c r="B272" s="20" t="s">
        <v>63</v>
      </c>
      <c r="C272" s="77">
        <v>100</v>
      </c>
      <c r="D272" s="77">
        <v>2</v>
      </c>
      <c r="E272" s="77">
        <v>19</v>
      </c>
      <c r="F272" s="77">
        <v>9</v>
      </c>
      <c r="G272" s="77">
        <v>3</v>
      </c>
      <c r="H272" s="77">
        <v>3</v>
      </c>
      <c r="I272" s="77">
        <v>6</v>
      </c>
      <c r="J272" s="77">
        <v>57</v>
      </c>
      <c r="K272" s="143">
        <v>1</v>
      </c>
    </row>
    <row r="273" spans="1:256" ht="18.75" hidden="1" customHeight="1">
      <c r="A273" s="206"/>
      <c r="B273" s="27" t="s">
        <v>112</v>
      </c>
      <c r="C273" s="73">
        <f>C272/100*100</f>
        <v>100</v>
      </c>
      <c r="D273" s="73">
        <f t="shared" ref="D273:K273" si="56">D272/$C$272*100</f>
        <v>2</v>
      </c>
      <c r="E273" s="73">
        <f t="shared" si="56"/>
        <v>19</v>
      </c>
      <c r="F273" s="73">
        <f t="shared" si="56"/>
        <v>9</v>
      </c>
      <c r="G273" s="73">
        <f t="shared" si="56"/>
        <v>3</v>
      </c>
      <c r="H273" s="73">
        <f t="shared" si="56"/>
        <v>3</v>
      </c>
      <c r="I273" s="73">
        <f t="shared" si="56"/>
        <v>6</v>
      </c>
      <c r="J273" s="73">
        <f t="shared" si="56"/>
        <v>56.999999999999993</v>
      </c>
      <c r="K273" s="139">
        <f t="shared" si="56"/>
        <v>1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</row>
    <row r="274" spans="1:256" ht="18.75" hidden="1" customHeight="1">
      <c r="A274" s="206"/>
      <c r="B274" s="17" t="s">
        <v>34</v>
      </c>
      <c r="C274" s="74">
        <v>1531</v>
      </c>
      <c r="D274" s="74">
        <v>20</v>
      </c>
      <c r="E274" s="74">
        <v>408</v>
      </c>
      <c r="F274" s="74">
        <v>170</v>
      </c>
      <c r="G274" s="74">
        <v>71</v>
      </c>
      <c r="H274" s="74">
        <v>30</v>
      </c>
      <c r="I274" s="74">
        <v>189</v>
      </c>
      <c r="J274" s="74">
        <v>612</v>
      </c>
      <c r="K274" s="140">
        <v>31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</row>
    <row r="275" spans="1:256" ht="18.75" hidden="1" customHeight="1">
      <c r="A275" s="206"/>
      <c r="B275" s="29" t="s">
        <v>112</v>
      </c>
      <c r="C275" s="76">
        <f>C274/1531*100</f>
        <v>100</v>
      </c>
      <c r="D275" s="76">
        <f t="shared" ref="D275:K275" si="57">D274/$C$274*100</f>
        <v>1.3063357282821686</v>
      </c>
      <c r="E275" s="76">
        <f t="shared" si="57"/>
        <v>26.649248856956238</v>
      </c>
      <c r="F275" s="76">
        <f t="shared" si="57"/>
        <v>11.103853690398433</v>
      </c>
      <c r="G275" s="76">
        <f t="shared" si="57"/>
        <v>4.6374918354016987</v>
      </c>
      <c r="H275" s="76">
        <f t="shared" si="57"/>
        <v>1.9595035924232527</v>
      </c>
      <c r="I275" s="76">
        <f t="shared" si="57"/>
        <v>12.344872632266494</v>
      </c>
      <c r="J275" s="76">
        <f t="shared" si="57"/>
        <v>39.973873285434358</v>
      </c>
      <c r="K275" s="142">
        <f t="shared" si="57"/>
        <v>2.0248203788373611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</row>
    <row r="276" spans="1:256" ht="18.75" hidden="1" customHeight="1">
      <c r="A276" s="206" t="s">
        <v>66</v>
      </c>
      <c r="B276" s="20" t="s">
        <v>63</v>
      </c>
      <c r="C276" s="77">
        <v>88</v>
      </c>
      <c r="D276" s="77">
        <v>0</v>
      </c>
      <c r="E276" s="77">
        <v>20</v>
      </c>
      <c r="F276" s="77">
        <v>13</v>
      </c>
      <c r="G276" s="77">
        <v>3</v>
      </c>
      <c r="H276" s="77">
        <v>2</v>
      </c>
      <c r="I276" s="77">
        <v>9</v>
      </c>
      <c r="J276" s="77">
        <v>39</v>
      </c>
      <c r="K276" s="143">
        <v>2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</row>
    <row r="277" spans="1:256" ht="18.75" hidden="1" customHeight="1">
      <c r="A277" s="206"/>
      <c r="B277" s="27" t="s">
        <v>112</v>
      </c>
      <c r="C277" s="73">
        <f>C276/88*100</f>
        <v>100</v>
      </c>
      <c r="D277" s="73">
        <f t="shared" ref="D277:K277" si="58">D276/$C$276*100</f>
        <v>0</v>
      </c>
      <c r="E277" s="73">
        <f t="shared" si="58"/>
        <v>22.727272727272727</v>
      </c>
      <c r="F277" s="73">
        <f t="shared" si="58"/>
        <v>14.772727272727273</v>
      </c>
      <c r="G277" s="73">
        <f t="shared" si="58"/>
        <v>3.4090909090909087</v>
      </c>
      <c r="H277" s="73">
        <f t="shared" si="58"/>
        <v>2.2727272727272729</v>
      </c>
      <c r="I277" s="73">
        <f t="shared" si="58"/>
        <v>10.227272727272728</v>
      </c>
      <c r="J277" s="73">
        <f t="shared" si="58"/>
        <v>44.31818181818182</v>
      </c>
      <c r="K277" s="139">
        <f t="shared" si="58"/>
        <v>2.2727272727272729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</row>
    <row r="278" spans="1:256" ht="18.75" hidden="1" customHeight="1">
      <c r="A278" s="206"/>
      <c r="B278" s="17" t="s">
        <v>34</v>
      </c>
      <c r="C278" s="74">
        <v>1566</v>
      </c>
      <c r="D278" s="74">
        <v>11</v>
      </c>
      <c r="E278" s="74">
        <v>431</v>
      </c>
      <c r="F278" s="74">
        <v>169</v>
      </c>
      <c r="G278" s="74">
        <v>73</v>
      </c>
      <c r="H278" s="74">
        <v>34</v>
      </c>
      <c r="I278" s="74">
        <v>201</v>
      </c>
      <c r="J278" s="74">
        <v>629</v>
      </c>
      <c r="K278" s="140">
        <v>18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</row>
    <row r="279" spans="1:256" ht="18.75" hidden="1" customHeight="1">
      <c r="A279" s="206"/>
      <c r="B279" s="29" t="s">
        <v>112</v>
      </c>
      <c r="C279" s="76">
        <f>C278/1566*100</f>
        <v>100</v>
      </c>
      <c r="D279" s="76">
        <f t="shared" ref="D279:K279" si="59">D278/$C$278*100</f>
        <v>0.70242656449552998</v>
      </c>
      <c r="E279" s="76">
        <f t="shared" si="59"/>
        <v>27.522349936143037</v>
      </c>
      <c r="F279" s="76">
        <f t="shared" si="59"/>
        <v>10.791826309067689</v>
      </c>
      <c r="G279" s="76">
        <f t="shared" si="59"/>
        <v>4.6615581098339725</v>
      </c>
      <c r="H279" s="76">
        <f t="shared" si="59"/>
        <v>2.1711366538952745</v>
      </c>
      <c r="I279" s="76">
        <f t="shared" si="59"/>
        <v>12.835249042145595</v>
      </c>
      <c r="J279" s="76">
        <f t="shared" si="59"/>
        <v>40.166028097062579</v>
      </c>
      <c r="K279" s="142">
        <f t="shared" si="59"/>
        <v>1.1494252873563218</v>
      </c>
      <c r="L279" s="169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</row>
    <row r="280" spans="1:256" ht="18.75" hidden="1" customHeight="1">
      <c r="A280" s="206" t="s">
        <v>43</v>
      </c>
      <c r="B280" s="20" t="s">
        <v>63</v>
      </c>
      <c r="C280" s="77">
        <v>80</v>
      </c>
      <c r="D280" s="77">
        <v>2</v>
      </c>
      <c r="E280" s="77">
        <v>25</v>
      </c>
      <c r="F280" s="77">
        <v>10</v>
      </c>
      <c r="G280" s="77">
        <v>4</v>
      </c>
      <c r="H280" s="77">
        <v>1</v>
      </c>
      <c r="I280" s="77">
        <v>7</v>
      </c>
      <c r="J280" s="77">
        <v>25</v>
      </c>
      <c r="K280" s="143">
        <v>6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</row>
    <row r="281" spans="1:256" ht="18.75" hidden="1" customHeight="1">
      <c r="A281" s="206"/>
      <c r="B281" s="27" t="s">
        <v>112</v>
      </c>
      <c r="C281" s="75">
        <f>SUM(D281:K281)</f>
        <v>100</v>
      </c>
      <c r="D281" s="73">
        <f t="shared" ref="D281:K281" si="60">D280/$C$280*100</f>
        <v>2.5</v>
      </c>
      <c r="E281" s="73">
        <f t="shared" si="60"/>
        <v>31.25</v>
      </c>
      <c r="F281" s="73">
        <f t="shared" si="60"/>
        <v>12.5</v>
      </c>
      <c r="G281" s="73">
        <f t="shared" si="60"/>
        <v>5</v>
      </c>
      <c r="H281" s="73">
        <f t="shared" si="60"/>
        <v>1.25</v>
      </c>
      <c r="I281" s="73">
        <f t="shared" si="60"/>
        <v>8.75</v>
      </c>
      <c r="J281" s="73">
        <f t="shared" si="60"/>
        <v>31.25</v>
      </c>
      <c r="K281" s="139">
        <f t="shared" si="60"/>
        <v>7.5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</row>
    <row r="282" spans="1:256" ht="18.75" hidden="1" customHeight="1">
      <c r="A282" s="206"/>
      <c r="B282" s="17" t="s">
        <v>34</v>
      </c>
      <c r="C282" s="74">
        <v>1657</v>
      </c>
      <c r="D282" s="74">
        <v>19</v>
      </c>
      <c r="E282" s="74">
        <v>425</v>
      </c>
      <c r="F282" s="74">
        <v>181</v>
      </c>
      <c r="G282" s="74">
        <v>79</v>
      </c>
      <c r="H282" s="74">
        <v>32</v>
      </c>
      <c r="I282" s="74">
        <v>180</v>
      </c>
      <c r="J282" s="74">
        <v>707</v>
      </c>
      <c r="K282" s="140">
        <v>34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</row>
    <row r="283" spans="1:256" ht="18.75" hidden="1" customHeight="1">
      <c r="A283" s="206"/>
      <c r="B283" s="29" t="s">
        <v>112</v>
      </c>
      <c r="C283" s="76">
        <f>SUM(D283:K283)</f>
        <v>100</v>
      </c>
      <c r="D283" s="76">
        <f t="shared" ref="D283:K283" si="61">D282/$C$282*100</f>
        <v>1.1466505733252867</v>
      </c>
      <c r="E283" s="76">
        <f t="shared" si="61"/>
        <v>25.648762824381411</v>
      </c>
      <c r="F283" s="76">
        <f t="shared" si="61"/>
        <v>10.92335546167773</v>
      </c>
      <c r="G283" s="76">
        <f t="shared" si="61"/>
        <v>4.7676523838261913</v>
      </c>
      <c r="H283" s="76">
        <f t="shared" si="61"/>
        <v>1.9312009656004829</v>
      </c>
      <c r="I283" s="76">
        <f t="shared" si="61"/>
        <v>10.863005431502716</v>
      </c>
      <c r="J283" s="76">
        <f t="shared" si="61"/>
        <v>42.667471333735669</v>
      </c>
      <c r="K283" s="142">
        <f t="shared" si="61"/>
        <v>2.0519010259505128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</row>
    <row r="284" spans="1:256" ht="18.75" hidden="1" customHeight="1">
      <c r="A284" s="206" t="s">
        <v>67</v>
      </c>
      <c r="B284" s="20" t="s">
        <v>63</v>
      </c>
      <c r="C284" s="77">
        <v>98</v>
      </c>
      <c r="D284" s="77">
        <v>4</v>
      </c>
      <c r="E284" s="77">
        <v>21</v>
      </c>
      <c r="F284" s="77">
        <v>6</v>
      </c>
      <c r="G284" s="77">
        <v>5</v>
      </c>
      <c r="H284" s="77">
        <v>0</v>
      </c>
      <c r="I284" s="77">
        <v>13</v>
      </c>
      <c r="J284" s="77">
        <v>42</v>
      </c>
      <c r="K284" s="143">
        <v>7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</row>
    <row r="285" spans="1:256" ht="18.75" hidden="1" customHeight="1">
      <c r="A285" s="206"/>
      <c r="B285" s="27" t="s">
        <v>112</v>
      </c>
      <c r="C285" s="73">
        <v>100</v>
      </c>
      <c r="D285" s="73">
        <f t="shared" ref="D285:K285" si="62">D284/$C$284*100</f>
        <v>4.0816326530612246</v>
      </c>
      <c r="E285" s="73">
        <f t="shared" si="62"/>
        <v>21.428571428571427</v>
      </c>
      <c r="F285" s="73">
        <f t="shared" si="62"/>
        <v>6.1224489795918364</v>
      </c>
      <c r="G285" s="73">
        <f t="shared" si="62"/>
        <v>5.1020408163265305</v>
      </c>
      <c r="H285" s="73">
        <f t="shared" si="62"/>
        <v>0</v>
      </c>
      <c r="I285" s="73">
        <f t="shared" si="62"/>
        <v>13.26530612244898</v>
      </c>
      <c r="J285" s="73">
        <f t="shared" si="62"/>
        <v>42.857142857142854</v>
      </c>
      <c r="K285" s="139">
        <f t="shared" si="62"/>
        <v>7.1428571428571423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</row>
    <row r="286" spans="1:256" ht="18.75" hidden="1" customHeight="1">
      <c r="A286" s="206"/>
      <c r="B286" s="17" t="s">
        <v>34</v>
      </c>
      <c r="C286" s="74">
        <v>1790</v>
      </c>
      <c r="D286" s="74">
        <v>35</v>
      </c>
      <c r="E286" s="74">
        <v>474</v>
      </c>
      <c r="F286" s="74">
        <v>192</v>
      </c>
      <c r="G286" s="74">
        <v>79</v>
      </c>
      <c r="H286" s="74">
        <v>36</v>
      </c>
      <c r="I286" s="74">
        <v>222</v>
      </c>
      <c r="J286" s="74">
        <v>720</v>
      </c>
      <c r="K286" s="140">
        <v>32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</row>
    <row r="287" spans="1:256" ht="18.75" hidden="1" customHeight="1">
      <c r="A287" s="206"/>
      <c r="B287" s="29" t="s">
        <v>112</v>
      </c>
      <c r="C287" s="76">
        <v>100</v>
      </c>
      <c r="D287" s="76">
        <f t="shared" ref="D287:K287" si="63">D286/$C$286*100</f>
        <v>1.9553072625698324</v>
      </c>
      <c r="E287" s="76">
        <f t="shared" si="63"/>
        <v>26.480446927374302</v>
      </c>
      <c r="F287" s="76">
        <f t="shared" si="63"/>
        <v>10.726256983240223</v>
      </c>
      <c r="G287" s="76">
        <f t="shared" si="63"/>
        <v>4.4134078212290504</v>
      </c>
      <c r="H287" s="76">
        <f t="shared" si="63"/>
        <v>2.011173184357542</v>
      </c>
      <c r="I287" s="76">
        <f t="shared" si="63"/>
        <v>12.402234636871508</v>
      </c>
      <c r="J287" s="76">
        <f t="shared" si="63"/>
        <v>40.22346368715084</v>
      </c>
      <c r="K287" s="142">
        <f t="shared" si="63"/>
        <v>1.7877094972067038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</row>
    <row r="288" spans="1:256" ht="18.75" hidden="1" customHeight="1">
      <c r="A288" s="207" t="s">
        <v>50</v>
      </c>
      <c r="B288" s="20" t="s">
        <v>63</v>
      </c>
      <c r="C288" s="72">
        <v>101</v>
      </c>
      <c r="D288" s="112">
        <v>0</v>
      </c>
      <c r="E288" s="147">
        <v>25</v>
      </c>
      <c r="F288" s="112">
        <v>30</v>
      </c>
      <c r="G288" s="72">
        <v>4</v>
      </c>
      <c r="H288" s="165">
        <v>3</v>
      </c>
      <c r="I288" s="112">
        <v>8</v>
      </c>
      <c r="J288" s="72">
        <v>26</v>
      </c>
      <c r="K288" s="170">
        <v>5</v>
      </c>
      <c r="L288" s="11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</row>
    <row r="289" spans="1:256" ht="18.75" hidden="1" customHeight="1">
      <c r="A289" s="207"/>
      <c r="B289" s="27" t="s">
        <v>112</v>
      </c>
      <c r="C289" s="73">
        <v>100</v>
      </c>
      <c r="D289" s="113">
        <f t="shared" ref="D289:K289" si="64">D288/$C$289*100</f>
        <v>0</v>
      </c>
      <c r="E289" s="73">
        <f t="shared" si="64"/>
        <v>25</v>
      </c>
      <c r="F289" s="73">
        <f t="shared" si="64"/>
        <v>30</v>
      </c>
      <c r="G289" s="73">
        <f t="shared" si="64"/>
        <v>4</v>
      </c>
      <c r="H289" s="73">
        <f t="shared" si="64"/>
        <v>3</v>
      </c>
      <c r="I289" s="73">
        <f t="shared" si="64"/>
        <v>8</v>
      </c>
      <c r="J289" s="73">
        <f t="shared" si="64"/>
        <v>26</v>
      </c>
      <c r="K289" s="160">
        <f t="shared" si="64"/>
        <v>5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</row>
    <row r="290" spans="1:256" ht="18.75" hidden="1" customHeight="1">
      <c r="A290" s="207"/>
      <c r="B290" s="17" t="s">
        <v>34</v>
      </c>
      <c r="C290" s="74">
        <v>1773</v>
      </c>
      <c r="D290" s="74">
        <v>25</v>
      </c>
      <c r="E290" s="74">
        <v>452</v>
      </c>
      <c r="F290" s="74">
        <v>195</v>
      </c>
      <c r="G290" s="74">
        <v>85</v>
      </c>
      <c r="H290" s="74">
        <v>28</v>
      </c>
      <c r="I290" s="74">
        <v>194</v>
      </c>
      <c r="J290" s="74">
        <v>766</v>
      </c>
      <c r="K290" s="140">
        <v>28</v>
      </c>
      <c r="L290" s="11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</row>
    <row r="291" spans="1:256" ht="18.75" hidden="1" customHeight="1">
      <c r="A291" s="207"/>
      <c r="B291" s="28" t="s">
        <v>112</v>
      </c>
      <c r="C291" s="75">
        <v>100</v>
      </c>
      <c r="D291" s="114">
        <f t="shared" ref="D291:K291" si="65">D290/$C$290*100</f>
        <v>1.4100394811054711</v>
      </c>
      <c r="E291" s="114">
        <f t="shared" si="65"/>
        <v>25.493513818386916</v>
      </c>
      <c r="F291" s="114">
        <f t="shared" si="65"/>
        <v>10.998307952622675</v>
      </c>
      <c r="G291" s="114">
        <f t="shared" si="65"/>
        <v>4.7941342357586016</v>
      </c>
      <c r="H291" s="114">
        <f t="shared" si="65"/>
        <v>1.5792442188381277</v>
      </c>
      <c r="I291" s="114">
        <f t="shared" si="65"/>
        <v>10.941906373378455</v>
      </c>
      <c r="J291" s="114">
        <f t="shared" si="65"/>
        <v>43.203609701071635</v>
      </c>
      <c r="K291" s="141">
        <f t="shared" si="65"/>
        <v>1.5792442188381277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</row>
    <row r="292" spans="1:256" ht="18.75" hidden="1" customHeight="1">
      <c r="A292" s="206" t="s">
        <v>68</v>
      </c>
      <c r="B292" s="15" t="s">
        <v>63</v>
      </c>
      <c r="C292" s="72">
        <v>72</v>
      </c>
      <c r="D292" s="112">
        <v>1</v>
      </c>
      <c r="E292" s="147">
        <v>22</v>
      </c>
      <c r="F292" s="112">
        <v>9</v>
      </c>
      <c r="G292" s="72">
        <v>6</v>
      </c>
      <c r="H292" s="165">
        <v>0</v>
      </c>
      <c r="I292" s="112">
        <v>9</v>
      </c>
      <c r="J292" s="72">
        <v>22</v>
      </c>
      <c r="K292" s="164">
        <v>3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</row>
    <row r="293" spans="1:256" ht="18.75" hidden="1" customHeight="1">
      <c r="A293" s="206"/>
      <c r="B293" s="27" t="s">
        <v>112</v>
      </c>
      <c r="C293" s="73">
        <v>100</v>
      </c>
      <c r="D293" s="113">
        <f t="shared" ref="D293:K293" si="66">D292/$C$292*100</f>
        <v>1.3888888888888888</v>
      </c>
      <c r="E293" s="113">
        <f t="shared" si="66"/>
        <v>30.555555555555557</v>
      </c>
      <c r="F293" s="113">
        <f t="shared" si="66"/>
        <v>12.5</v>
      </c>
      <c r="G293" s="113">
        <f t="shared" si="66"/>
        <v>8.3333333333333321</v>
      </c>
      <c r="H293" s="113">
        <f t="shared" si="66"/>
        <v>0</v>
      </c>
      <c r="I293" s="113">
        <f t="shared" si="66"/>
        <v>12.5</v>
      </c>
      <c r="J293" s="113">
        <f t="shared" si="66"/>
        <v>30.555555555555557</v>
      </c>
      <c r="K293" s="139">
        <f t="shared" si="66"/>
        <v>4.1666666666666661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</row>
    <row r="294" spans="1:256" ht="18.75" hidden="1" customHeight="1">
      <c r="A294" s="206"/>
      <c r="B294" s="17" t="s">
        <v>34</v>
      </c>
      <c r="C294" s="74">
        <v>1659</v>
      </c>
      <c r="D294" s="74">
        <v>13</v>
      </c>
      <c r="E294" s="74">
        <v>440</v>
      </c>
      <c r="F294" s="74">
        <v>161</v>
      </c>
      <c r="G294" s="74">
        <v>69</v>
      </c>
      <c r="H294" s="74">
        <v>44</v>
      </c>
      <c r="I294" s="74">
        <v>178</v>
      </c>
      <c r="J294" s="74">
        <v>725</v>
      </c>
      <c r="K294" s="140">
        <v>29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</row>
    <row r="295" spans="1:256" ht="18.75" hidden="1" customHeight="1">
      <c r="A295" s="206"/>
      <c r="B295" s="29" t="s">
        <v>112</v>
      </c>
      <c r="C295" s="76">
        <v>100</v>
      </c>
      <c r="D295" s="115">
        <f t="shared" ref="D295:K295" si="67">D294/$C$294*100</f>
        <v>0.78360458107293551</v>
      </c>
      <c r="E295" s="115">
        <f t="shared" si="67"/>
        <v>26.522001205545507</v>
      </c>
      <c r="F295" s="115">
        <f t="shared" si="67"/>
        <v>9.7046413502109701</v>
      </c>
      <c r="G295" s="115">
        <f t="shared" si="67"/>
        <v>4.1591320072332731</v>
      </c>
      <c r="H295" s="115">
        <f t="shared" si="67"/>
        <v>2.6522001205545509</v>
      </c>
      <c r="I295" s="115">
        <f t="shared" si="67"/>
        <v>10.729355033152501</v>
      </c>
      <c r="J295" s="115">
        <f t="shared" si="67"/>
        <v>43.701024713682941</v>
      </c>
      <c r="K295" s="142">
        <f t="shared" si="67"/>
        <v>1.7480409885473176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</row>
    <row r="296" spans="1:256" ht="18.75" hidden="1" customHeight="1">
      <c r="A296" s="208" t="s">
        <v>40</v>
      </c>
      <c r="B296" s="20" t="s">
        <v>63</v>
      </c>
      <c r="C296" s="77">
        <v>92</v>
      </c>
      <c r="D296" s="116">
        <v>0</v>
      </c>
      <c r="E296" s="148">
        <v>25</v>
      </c>
      <c r="F296" s="116">
        <v>10</v>
      </c>
      <c r="G296" s="77">
        <v>5</v>
      </c>
      <c r="H296" s="166">
        <v>0</v>
      </c>
      <c r="I296" s="116">
        <v>19</v>
      </c>
      <c r="J296" s="77">
        <v>32</v>
      </c>
      <c r="K296" s="163">
        <v>1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</row>
    <row r="297" spans="1:256" ht="18.75" hidden="1" customHeight="1">
      <c r="A297" s="208"/>
      <c r="B297" s="27" t="s">
        <v>112</v>
      </c>
      <c r="C297" s="73">
        <v>100</v>
      </c>
      <c r="D297" s="113">
        <f t="shared" ref="D297:K297" si="68">D296/$C$296*100</f>
        <v>0</v>
      </c>
      <c r="E297" s="113">
        <f t="shared" si="68"/>
        <v>27.173913043478258</v>
      </c>
      <c r="F297" s="113">
        <f t="shared" si="68"/>
        <v>10.869565217391305</v>
      </c>
      <c r="G297" s="113">
        <f t="shared" si="68"/>
        <v>5.4347826086956523</v>
      </c>
      <c r="H297" s="113">
        <f t="shared" si="68"/>
        <v>0</v>
      </c>
      <c r="I297" s="113">
        <f t="shared" si="68"/>
        <v>20.652173913043477</v>
      </c>
      <c r="J297" s="113">
        <f t="shared" si="68"/>
        <v>34.782608695652172</v>
      </c>
      <c r="K297" s="139">
        <f t="shared" si="68"/>
        <v>1.0869565217391304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</row>
    <row r="298" spans="1:256" ht="18.75" hidden="1" customHeight="1">
      <c r="A298" s="208"/>
      <c r="B298" s="17" t="s">
        <v>34</v>
      </c>
      <c r="C298" s="74">
        <v>1741</v>
      </c>
      <c r="D298" s="74">
        <v>14</v>
      </c>
      <c r="E298" s="74">
        <v>405</v>
      </c>
      <c r="F298" s="74">
        <v>196</v>
      </c>
      <c r="G298" s="74">
        <v>85</v>
      </c>
      <c r="H298" s="74">
        <v>21</v>
      </c>
      <c r="I298" s="74">
        <v>218</v>
      </c>
      <c r="J298" s="74">
        <v>778</v>
      </c>
      <c r="K298" s="140">
        <v>24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</row>
    <row r="299" spans="1:256" ht="18.75" hidden="1" customHeight="1">
      <c r="A299" s="208"/>
      <c r="B299" s="28" t="s">
        <v>112</v>
      </c>
      <c r="C299" s="75">
        <v>100</v>
      </c>
      <c r="D299" s="114">
        <f t="shared" ref="D299:K299" si="69">D298/$C$298*100</f>
        <v>0.80413555427914996</v>
      </c>
      <c r="E299" s="114">
        <f t="shared" si="69"/>
        <v>23.262492820218263</v>
      </c>
      <c r="F299" s="114">
        <f t="shared" si="69"/>
        <v>11.257897759908099</v>
      </c>
      <c r="G299" s="114">
        <f t="shared" si="69"/>
        <v>4.8822515795519816</v>
      </c>
      <c r="H299" s="114">
        <f t="shared" si="69"/>
        <v>1.2062033314187248</v>
      </c>
      <c r="I299" s="114">
        <f t="shared" si="69"/>
        <v>12.521539345203905</v>
      </c>
      <c r="J299" s="114">
        <f t="shared" si="69"/>
        <v>44.686961516369898</v>
      </c>
      <c r="K299" s="141">
        <f t="shared" si="69"/>
        <v>1.3785180930499714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</row>
    <row r="300" spans="1:256" ht="18.75" hidden="1" customHeight="1">
      <c r="A300" s="207" t="s">
        <v>51</v>
      </c>
      <c r="B300" s="15" t="s">
        <v>63</v>
      </c>
      <c r="C300" s="72">
        <v>98</v>
      </c>
      <c r="D300" s="112">
        <v>1</v>
      </c>
      <c r="E300" s="147">
        <v>20</v>
      </c>
      <c r="F300" s="112">
        <v>10</v>
      </c>
      <c r="G300" s="72">
        <v>3</v>
      </c>
      <c r="H300" s="165">
        <v>3</v>
      </c>
      <c r="I300" s="112">
        <v>10</v>
      </c>
      <c r="J300" s="72">
        <v>46</v>
      </c>
      <c r="K300" s="164">
        <v>5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</row>
    <row r="301" spans="1:256" ht="18.75" hidden="1" customHeight="1">
      <c r="A301" s="207"/>
      <c r="B301" s="27" t="s">
        <v>112</v>
      </c>
      <c r="C301" s="73">
        <v>100</v>
      </c>
      <c r="D301" s="113">
        <f t="shared" ref="D301:K301" si="70">D300/$C$300*100</f>
        <v>1.0204081632653061</v>
      </c>
      <c r="E301" s="113">
        <f t="shared" si="70"/>
        <v>20.408163265306122</v>
      </c>
      <c r="F301" s="113">
        <f t="shared" si="70"/>
        <v>10.204081632653061</v>
      </c>
      <c r="G301" s="113">
        <f t="shared" si="70"/>
        <v>3.0612244897959182</v>
      </c>
      <c r="H301" s="113">
        <f t="shared" si="70"/>
        <v>3.0612244897959182</v>
      </c>
      <c r="I301" s="113">
        <f t="shared" si="70"/>
        <v>10.204081632653061</v>
      </c>
      <c r="J301" s="113">
        <f t="shared" si="70"/>
        <v>46.938775510204081</v>
      </c>
      <c r="K301" s="160">
        <f t="shared" si="70"/>
        <v>5.1020408163265305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</row>
    <row r="302" spans="1:256" ht="18.75" hidden="1" customHeight="1">
      <c r="A302" s="207"/>
      <c r="B302" s="17" t="s">
        <v>34</v>
      </c>
      <c r="C302" s="74">
        <v>1736</v>
      </c>
      <c r="D302" s="74">
        <v>19</v>
      </c>
      <c r="E302" s="74">
        <v>394</v>
      </c>
      <c r="F302" s="74">
        <v>189</v>
      </c>
      <c r="G302" s="74">
        <v>95</v>
      </c>
      <c r="H302" s="74">
        <v>44</v>
      </c>
      <c r="I302" s="74">
        <v>190</v>
      </c>
      <c r="J302" s="74">
        <v>782</v>
      </c>
      <c r="K302" s="140">
        <v>23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</row>
    <row r="303" spans="1:256" ht="18.75" hidden="1" customHeight="1">
      <c r="A303" s="207"/>
      <c r="B303" s="28" t="s">
        <v>112</v>
      </c>
      <c r="C303" s="75">
        <v>100</v>
      </c>
      <c r="D303" s="114">
        <f t="shared" ref="D303:K303" si="71">D302/$C$302*100</f>
        <v>1.0944700460829493</v>
      </c>
      <c r="E303" s="114">
        <f t="shared" si="71"/>
        <v>22.69585253456221</v>
      </c>
      <c r="F303" s="114">
        <f t="shared" si="71"/>
        <v>10.887096774193548</v>
      </c>
      <c r="G303" s="114">
        <f t="shared" si="71"/>
        <v>5.4723502304147464</v>
      </c>
      <c r="H303" s="114">
        <f t="shared" si="71"/>
        <v>2.5345622119815667</v>
      </c>
      <c r="I303" s="114">
        <f t="shared" si="71"/>
        <v>10.944700460829493</v>
      </c>
      <c r="J303" s="114">
        <f t="shared" si="71"/>
        <v>45.046082949308754</v>
      </c>
      <c r="K303" s="141">
        <f t="shared" si="71"/>
        <v>1.3248847926267282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</row>
    <row r="304" spans="1:256" ht="18.75" hidden="1" customHeight="1">
      <c r="A304" s="206" t="s">
        <v>69</v>
      </c>
      <c r="B304" s="15" t="s">
        <v>63</v>
      </c>
      <c r="C304" s="72">
        <f>SUM(D304:K304)</f>
        <v>102</v>
      </c>
      <c r="D304" s="112">
        <v>1</v>
      </c>
      <c r="E304" s="147">
        <v>17</v>
      </c>
      <c r="F304" s="112">
        <v>15</v>
      </c>
      <c r="G304" s="72">
        <v>8</v>
      </c>
      <c r="H304" s="165">
        <v>2</v>
      </c>
      <c r="I304" s="112">
        <v>12</v>
      </c>
      <c r="J304" s="72">
        <v>42</v>
      </c>
      <c r="K304" s="164">
        <v>5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</row>
    <row r="305" spans="1:256" ht="18.75" hidden="1" customHeight="1">
      <c r="A305" s="206"/>
      <c r="B305" s="27" t="s">
        <v>112</v>
      </c>
      <c r="C305" s="73">
        <v>100</v>
      </c>
      <c r="D305" s="113">
        <f t="shared" ref="D305:K305" si="72">D304/$C$304*100</f>
        <v>0.98039215686274506</v>
      </c>
      <c r="E305" s="113">
        <f t="shared" si="72"/>
        <v>16.666666666666664</v>
      </c>
      <c r="F305" s="113">
        <f t="shared" si="72"/>
        <v>14.705882352941178</v>
      </c>
      <c r="G305" s="113">
        <f t="shared" si="72"/>
        <v>7.8431372549019605</v>
      </c>
      <c r="H305" s="113">
        <f t="shared" si="72"/>
        <v>1.9607843137254901</v>
      </c>
      <c r="I305" s="113">
        <f t="shared" si="72"/>
        <v>11.76470588235294</v>
      </c>
      <c r="J305" s="113">
        <f t="shared" si="72"/>
        <v>41.17647058823529</v>
      </c>
      <c r="K305" s="160">
        <f t="shared" si="72"/>
        <v>4.9019607843137258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</row>
    <row r="306" spans="1:256" ht="18.75" hidden="1" customHeight="1">
      <c r="A306" s="206"/>
      <c r="B306" s="17" t="s">
        <v>34</v>
      </c>
      <c r="C306" s="74">
        <f>SUM(D306:K306)</f>
        <v>1812</v>
      </c>
      <c r="D306" s="74">
        <v>18</v>
      </c>
      <c r="E306" s="74">
        <v>415</v>
      </c>
      <c r="F306" s="74">
        <v>194</v>
      </c>
      <c r="G306" s="74">
        <v>106</v>
      </c>
      <c r="H306" s="74">
        <v>34</v>
      </c>
      <c r="I306" s="74">
        <v>215</v>
      </c>
      <c r="J306" s="74">
        <v>803</v>
      </c>
      <c r="K306" s="140">
        <v>27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</row>
    <row r="307" spans="1:256" ht="18.75" hidden="1" customHeight="1">
      <c r="A307" s="206"/>
      <c r="B307" s="29" t="s">
        <v>112</v>
      </c>
      <c r="C307" s="76">
        <v>100</v>
      </c>
      <c r="D307" s="115">
        <f t="shared" ref="D307:K307" si="73">D306/$C$306*100</f>
        <v>0.99337748344370869</v>
      </c>
      <c r="E307" s="115">
        <f t="shared" si="73"/>
        <v>22.902869757174393</v>
      </c>
      <c r="F307" s="115">
        <f t="shared" si="73"/>
        <v>10.706401766004415</v>
      </c>
      <c r="G307" s="115">
        <f t="shared" si="73"/>
        <v>5.8498896247240619</v>
      </c>
      <c r="H307" s="115">
        <f t="shared" si="73"/>
        <v>1.8763796909492272</v>
      </c>
      <c r="I307" s="115">
        <f t="shared" si="73"/>
        <v>11.865342163355407</v>
      </c>
      <c r="J307" s="115">
        <f t="shared" si="73"/>
        <v>44.315673289183223</v>
      </c>
      <c r="K307" s="142">
        <f t="shared" si="73"/>
        <v>1.490066225165563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</row>
    <row r="308" spans="1:256" ht="18.75" hidden="1" customHeight="1">
      <c r="A308" s="206" t="s">
        <v>62</v>
      </c>
      <c r="B308" s="15" t="s">
        <v>63</v>
      </c>
      <c r="C308" s="72">
        <f>SUM(D308:K308)</f>
        <v>97</v>
      </c>
      <c r="D308" s="112">
        <v>0</v>
      </c>
      <c r="E308" s="147">
        <v>12</v>
      </c>
      <c r="F308" s="112">
        <v>10</v>
      </c>
      <c r="G308" s="72">
        <v>7</v>
      </c>
      <c r="H308" s="165">
        <v>3</v>
      </c>
      <c r="I308" s="112">
        <v>12</v>
      </c>
      <c r="J308" s="72">
        <v>43</v>
      </c>
      <c r="K308" s="164">
        <v>10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</row>
    <row r="309" spans="1:256" ht="18.75" hidden="1" customHeight="1">
      <c r="A309" s="206"/>
      <c r="B309" s="27" t="s">
        <v>112</v>
      </c>
      <c r="C309" s="73">
        <v>100</v>
      </c>
      <c r="D309" s="113">
        <f t="shared" ref="D309:K309" si="74">D308/$C$308*100</f>
        <v>0</v>
      </c>
      <c r="E309" s="113">
        <f t="shared" si="74"/>
        <v>12.371134020618557</v>
      </c>
      <c r="F309" s="113">
        <f t="shared" si="74"/>
        <v>10.309278350515463</v>
      </c>
      <c r="G309" s="113">
        <f t="shared" si="74"/>
        <v>7.216494845360824</v>
      </c>
      <c r="H309" s="113">
        <f t="shared" si="74"/>
        <v>3.0927835051546393</v>
      </c>
      <c r="I309" s="113">
        <f t="shared" si="74"/>
        <v>12.371134020618557</v>
      </c>
      <c r="J309" s="113">
        <f t="shared" si="74"/>
        <v>44.329896907216494</v>
      </c>
      <c r="K309" s="160">
        <f t="shared" si="74"/>
        <v>10.309278350515463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</row>
    <row r="310" spans="1:256" ht="18.75" hidden="1" customHeight="1">
      <c r="A310" s="206"/>
      <c r="B310" s="17" t="s">
        <v>34</v>
      </c>
      <c r="C310" s="74">
        <f>SUM(D310:K310)</f>
        <v>1850</v>
      </c>
      <c r="D310" s="74">
        <v>16</v>
      </c>
      <c r="E310" s="74">
        <v>380</v>
      </c>
      <c r="F310" s="74">
        <v>196</v>
      </c>
      <c r="G310" s="74">
        <v>93</v>
      </c>
      <c r="H310" s="74">
        <v>36</v>
      </c>
      <c r="I310" s="74">
        <v>186</v>
      </c>
      <c r="J310" s="74">
        <v>895</v>
      </c>
      <c r="K310" s="140">
        <v>48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</row>
    <row r="311" spans="1:256" ht="18.75" hidden="1" customHeight="1">
      <c r="A311" s="206"/>
      <c r="B311" s="29" t="s">
        <v>112</v>
      </c>
      <c r="C311" s="76">
        <v>100</v>
      </c>
      <c r="D311" s="115">
        <f t="shared" ref="D311:K311" si="75">D310/$C$310*100</f>
        <v>0.86486486486486491</v>
      </c>
      <c r="E311" s="115">
        <f t="shared" si="75"/>
        <v>20.54054054054054</v>
      </c>
      <c r="F311" s="115">
        <f t="shared" si="75"/>
        <v>10.594594594594595</v>
      </c>
      <c r="G311" s="115">
        <f t="shared" si="75"/>
        <v>5.0270270270270272</v>
      </c>
      <c r="H311" s="115">
        <f t="shared" si="75"/>
        <v>1.9459459459459458</v>
      </c>
      <c r="I311" s="115">
        <f t="shared" si="75"/>
        <v>10.054054054054054</v>
      </c>
      <c r="J311" s="115">
        <f t="shared" si="75"/>
        <v>48.378378378378379</v>
      </c>
      <c r="K311" s="142">
        <f t="shared" si="75"/>
        <v>2.5945945945945943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</row>
    <row r="312" spans="1:256" ht="18.75" hidden="1" customHeight="1">
      <c r="A312" s="208" t="s">
        <v>70</v>
      </c>
      <c r="B312" s="20" t="s">
        <v>63</v>
      </c>
      <c r="C312" s="77">
        <f>SUM(D312:K312)</f>
        <v>112</v>
      </c>
      <c r="D312" s="116">
        <v>0</v>
      </c>
      <c r="E312" s="148">
        <v>22</v>
      </c>
      <c r="F312" s="116">
        <v>9</v>
      </c>
      <c r="G312" s="77">
        <v>2</v>
      </c>
      <c r="H312" s="166">
        <v>0</v>
      </c>
      <c r="I312" s="116">
        <v>14</v>
      </c>
      <c r="J312" s="77">
        <v>58</v>
      </c>
      <c r="K312" s="163">
        <v>7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</row>
    <row r="313" spans="1:256" ht="18.75" hidden="1" customHeight="1">
      <c r="A313" s="208"/>
      <c r="B313" s="27" t="s">
        <v>112</v>
      </c>
      <c r="C313" s="73">
        <v>100</v>
      </c>
      <c r="D313" s="113">
        <f t="shared" ref="D313:K313" si="76">D312/$C$312*100</f>
        <v>0</v>
      </c>
      <c r="E313" s="113">
        <f t="shared" si="76"/>
        <v>19.642857142857142</v>
      </c>
      <c r="F313" s="113">
        <f t="shared" si="76"/>
        <v>8.0357142857142865</v>
      </c>
      <c r="G313" s="113">
        <f t="shared" si="76"/>
        <v>1.7857142857142856</v>
      </c>
      <c r="H313" s="113">
        <f t="shared" si="76"/>
        <v>0</v>
      </c>
      <c r="I313" s="113">
        <f t="shared" si="76"/>
        <v>12.5</v>
      </c>
      <c r="J313" s="113">
        <f t="shared" si="76"/>
        <v>51.785714285714292</v>
      </c>
      <c r="K313" s="160">
        <f t="shared" si="76"/>
        <v>6.25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</row>
    <row r="314" spans="1:256" ht="18.75" hidden="1" customHeight="1">
      <c r="A314" s="208"/>
      <c r="B314" s="17" t="s">
        <v>34</v>
      </c>
      <c r="C314" s="74">
        <f>SUM(D314:K314)</f>
        <v>1849</v>
      </c>
      <c r="D314" s="74">
        <v>15</v>
      </c>
      <c r="E314" s="74">
        <v>390</v>
      </c>
      <c r="F314" s="74">
        <v>169</v>
      </c>
      <c r="G314" s="74">
        <v>107</v>
      </c>
      <c r="H314" s="74">
        <v>32</v>
      </c>
      <c r="I314" s="74">
        <v>187</v>
      </c>
      <c r="J314" s="74">
        <v>910</v>
      </c>
      <c r="K314" s="140">
        <v>39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</row>
    <row r="315" spans="1:256" ht="18.75" hidden="1" customHeight="1">
      <c r="A315" s="208"/>
      <c r="B315" s="28" t="s">
        <v>112</v>
      </c>
      <c r="C315" s="75">
        <v>100</v>
      </c>
      <c r="D315" s="114">
        <f t="shared" ref="D315:K315" si="77">D314/$C$314*100</f>
        <v>0.81124932395889671</v>
      </c>
      <c r="E315" s="114">
        <f t="shared" si="77"/>
        <v>21.092482422931312</v>
      </c>
      <c r="F315" s="114">
        <f t="shared" si="77"/>
        <v>9.1400757166035707</v>
      </c>
      <c r="G315" s="114">
        <f t="shared" si="77"/>
        <v>5.7869118442401302</v>
      </c>
      <c r="H315" s="114">
        <f t="shared" si="77"/>
        <v>1.7306652244456464</v>
      </c>
      <c r="I315" s="114">
        <f t="shared" si="77"/>
        <v>10.113574905354247</v>
      </c>
      <c r="J315" s="114">
        <f t="shared" si="77"/>
        <v>49.215792320173065</v>
      </c>
      <c r="K315" s="141">
        <f t="shared" si="77"/>
        <v>2.1092482422931313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</row>
    <row r="316" spans="1:256" ht="20.100000000000001" customHeight="1">
      <c r="A316" s="225" t="s">
        <v>135</v>
      </c>
      <c r="B316" s="15" t="s">
        <v>63</v>
      </c>
      <c r="C316" s="77">
        <f>SUM(D316:K316)</f>
        <v>91</v>
      </c>
      <c r="D316" s="116">
        <v>1</v>
      </c>
      <c r="E316" s="148">
        <v>17</v>
      </c>
      <c r="F316" s="116">
        <v>11</v>
      </c>
      <c r="G316" s="77">
        <v>6</v>
      </c>
      <c r="H316" s="166">
        <v>3</v>
      </c>
      <c r="I316" s="116">
        <v>11</v>
      </c>
      <c r="J316" s="77">
        <v>39</v>
      </c>
      <c r="K316" s="163">
        <v>3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</row>
    <row r="317" spans="1:256" s="2" customFormat="1" ht="18.75" customHeight="1">
      <c r="A317" s="226"/>
      <c r="B317" s="27" t="s">
        <v>112</v>
      </c>
      <c r="C317" s="73">
        <v>100</v>
      </c>
      <c r="D317" s="113">
        <f t="shared" ref="D317:K317" si="78">D316/$C$316*100</f>
        <v>1.098901098901099</v>
      </c>
      <c r="E317" s="113">
        <f t="shared" si="78"/>
        <v>18.681318681318682</v>
      </c>
      <c r="F317" s="113">
        <f t="shared" si="78"/>
        <v>12.087912087912088</v>
      </c>
      <c r="G317" s="113">
        <f t="shared" si="78"/>
        <v>6.593406593406594</v>
      </c>
      <c r="H317" s="113">
        <f t="shared" si="78"/>
        <v>3.296703296703297</v>
      </c>
      <c r="I317" s="113">
        <f t="shared" si="78"/>
        <v>12.087912087912088</v>
      </c>
      <c r="J317" s="113">
        <f t="shared" si="78"/>
        <v>42.857142857142854</v>
      </c>
      <c r="K317" s="160">
        <f t="shared" si="78"/>
        <v>3.296703296703297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56" ht="18.75" customHeight="1">
      <c r="A318" s="226"/>
      <c r="B318" s="17" t="s">
        <v>34</v>
      </c>
      <c r="C318" s="74">
        <f>SUM(D318:K318)</f>
        <v>1663</v>
      </c>
      <c r="D318" s="74">
        <v>28</v>
      </c>
      <c r="E318" s="74">
        <v>323</v>
      </c>
      <c r="F318" s="74">
        <v>181</v>
      </c>
      <c r="G318" s="74">
        <v>93</v>
      </c>
      <c r="H318" s="74">
        <v>21</v>
      </c>
      <c r="I318" s="74">
        <v>171</v>
      </c>
      <c r="J318" s="74">
        <v>817</v>
      </c>
      <c r="K318" s="140">
        <v>29</v>
      </c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</row>
    <row r="319" spans="1:256" ht="18.75" customHeight="1">
      <c r="A319" s="227"/>
      <c r="B319" s="30" t="s">
        <v>112</v>
      </c>
      <c r="C319" s="75">
        <v>100</v>
      </c>
      <c r="D319" s="114">
        <f t="shared" ref="D319:K319" si="79">D318/$C$318*100</f>
        <v>1.683704149128082</v>
      </c>
      <c r="E319" s="114">
        <f t="shared" si="79"/>
        <v>19.422730006013229</v>
      </c>
      <c r="F319" s="114">
        <f t="shared" si="79"/>
        <v>10.883944678292243</v>
      </c>
      <c r="G319" s="114">
        <f t="shared" si="79"/>
        <v>5.592303066746843</v>
      </c>
      <c r="H319" s="114">
        <f t="shared" si="79"/>
        <v>1.2627781118460615</v>
      </c>
      <c r="I319" s="114">
        <f t="shared" si="79"/>
        <v>10.282621767889356</v>
      </c>
      <c r="J319" s="114">
        <f t="shared" si="79"/>
        <v>49.128081779915817</v>
      </c>
      <c r="K319" s="141">
        <f t="shared" si="79"/>
        <v>1.7438364401683706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</row>
    <row r="320" spans="1:256" ht="20.100000000000001" customHeight="1">
      <c r="A320" s="228" t="s">
        <v>126</v>
      </c>
      <c r="B320" s="20" t="s">
        <v>63</v>
      </c>
      <c r="C320" s="72">
        <v>106</v>
      </c>
      <c r="D320" s="112">
        <v>1</v>
      </c>
      <c r="E320" s="147">
        <v>19</v>
      </c>
      <c r="F320" s="112">
        <v>14</v>
      </c>
      <c r="G320" s="72">
        <v>4</v>
      </c>
      <c r="H320" s="165">
        <v>1</v>
      </c>
      <c r="I320" s="112">
        <v>12</v>
      </c>
      <c r="J320" s="72">
        <v>53</v>
      </c>
      <c r="K320" s="164">
        <v>2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</row>
    <row r="321" spans="1:256" s="2" customFormat="1" ht="18.75" customHeight="1">
      <c r="A321" s="226"/>
      <c r="B321" s="27" t="s">
        <v>112</v>
      </c>
      <c r="C321" s="73">
        <v>100</v>
      </c>
      <c r="D321" s="113">
        <f t="shared" ref="D321:K321" si="80">D320/$C$320*100</f>
        <v>0.94339622641509435</v>
      </c>
      <c r="E321" s="113">
        <f t="shared" si="80"/>
        <v>17.924528301886792</v>
      </c>
      <c r="F321" s="113">
        <f t="shared" si="80"/>
        <v>13.20754716981132</v>
      </c>
      <c r="G321" s="113">
        <f t="shared" si="80"/>
        <v>3.7735849056603774</v>
      </c>
      <c r="H321" s="113">
        <f t="shared" si="80"/>
        <v>0.94339622641509435</v>
      </c>
      <c r="I321" s="113">
        <f t="shared" si="80"/>
        <v>11.320754716981133</v>
      </c>
      <c r="J321" s="113">
        <f t="shared" si="80"/>
        <v>50</v>
      </c>
      <c r="K321" s="160">
        <f t="shared" si="80"/>
        <v>1.8867924528301887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56" ht="18.75" customHeight="1">
      <c r="A322" s="226"/>
      <c r="B322" s="17" t="s">
        <v>34</v>
      </c>
      <c r="C322" s="74">
        <v>1855</v>
      </c>
      <c r="D322" s="74">
        <v>17</v>
      </c>
      <c r="E322" s="74">
        <v>340</v>
      </c>
      <c r="F322" s="74">
        <v>164</v>
      </c>
      <c r="G322" s="74">
        <v>108</v>
      </c>
      <c r="H322" s="74">
        <v>32</v>
      </c>
      <c r="I322" s="74">
        <v>202</v>
      </c>
      <c r="J322" s="74">
        <v>970</v>
      </c>
      <c r="K322" s="140">
        <v>22</v>
      </c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</row>
    <row r="323" spans="1:256" ht="18.75" customHeight="1">
      <c r="A323" s="207"/>
      <c r="B323" s="28" t="s">
        <v>112</v>
      </c>
      <c r="C323" s="78">
        <v>100</v>
      </c>
      <c r="D323" s="117">
        <f t="shared" ref="D323:K323" si="81">D322/$C$322*100</f>
        <v>0.9164420485175202</v>
      </c>
      <c r="E323" s="117">
        <f t="shared" si="81"/>
        <v>18.328840970350406</v>
      </c>
      <c r="F323" s="117">
        <f t="shared" si="81"/>
        <v>8.840970350404314</v>
      </c>
      <c r="G323" s="117">
        <f t="shared" si="81"/>
        <v>5.822102425876011</v>
      </c>
      <c r="H323" s="117">
        <f t="shared" si="81"/>
        <v>1.725067385444744</v>
      </c>
      <c r="I323" s="117">
        <f t="shared" si="81"/>
        <v>10.889487870619947</v>
      </c>
      <c r="J323" s="117">
        <f t="shared" si="81"/>
        <v>52.291105121293803</v>
      </c>
      <c r="K323" s="144">
        <f t="shared" si="81"/>
        <v>1.1859838274932615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</row>
    <row r="324" spans="1:256" ht="20.100000000000001" customHeight="1">
      <c r="A324" s="225" t="s">
        <v>136</v>
      </c>
      <c r="B324" s="15" t="s">
        <v>63</v>
      </c>
      <c r="C324" s="77">
        <v>126</v>
      </c>
      <c r="D324" s="116">
        <v>1</v>
      </c>
      <c r="E324" s="148">
        <v>20</v>
      </c>
      <c r="F324" s="116">
        <v>11</v>
      </c>
      <c r="G324" s="77">
        <v>8</v>
      </c>
      <c r="H324" s="166">
        <v>3</v>
      </c>
      <c r="I324" s="116">
        <v>16</v>
      </c>
      <c r="J324" s="77">
        <v>63</v>
      </c>
      <c r="K324" s="163">
        <v>4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</row>
    <row r="325" spans="1:256" s="2" customFormat="1" ht="18.75" customHeight="1">
      <c r="A325" s="226"/>
      <c r="B325" s="27" t="s">
        <v>112</v>
      </c>
      <c r="C325" s="73">
        <v>100</v>
      </c>
      <c r="D325" s="113">
        <f t="shared" ref="D325:K325" si="82">D324/$C$324*100</f>
        <v>0.79365079365079361</v>
      </c>
      <c r="E325" s="113">
        <f t="shared" si="82"/>
        <v>15.873015873015872</v>
      </c>
      <c r="F325" s="113">
        <f t="shared" si="82"/>
        <v>8.7301587301587293</v>
      </c>
      <c r="G325" s="113">
        <f t="shared" si="82"/>
        <v>6.3492063492063489</v>
      </c>
      <c r="H325" s="113">
        <f t="shared" si="82"/>
        <v>2.3809523809523809</v>
      </c>
      <c r="I325" s="113">
        <f t="shared" si="82"/>
        <v>12.698412698412698</v>
      </c>
      <c r="J325" s="113">
        <f t="shared" si="82"/>
        <v>50</v>
      </c>
      <c r="K325" s="160">
        <f t="shared" si="82"/>
        <v>3.1746031746031744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56" ht="18.75" customHeight="1">
      <c r="A326" s="226"/>
      <c r="B326" s="17" t="s">
        <v>34</v>
      </c>
      <c r="C326" s="74">
        <v>1990</v>
      </c>
      <c r="D326" s="74">
        <v>21</v>
      </c>
      <c r="E326" s="74">
        <v>348</v>
      </c>
      <c r="F326" s="74">
        <v>169</v>
      </c>
      <c r="G326" s="74">
        <v>101</v>
      </c>
      <c r="H326" s="74">
        <v>39</v>
      </c>
      <c r="I326" s="74">
        <v>215</v>
      </c>
      <c r="J326" s="74">
        <v>1064</v>
      </c>
      <c r="K326" s="140">
        <v>33</v>
      </c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</row>
    <row r="327" spans="1:256" ht="18.75" customHeight="1">
      <c r="A327" s="226"/>
      <c r="B327" s="32" t="s">
        <v>112</v>
      </c>
      <c r="C327" s="80">
        <v>100</v>
      </c>
      <c r="D327" s="118">
        <f t="shared" ref="D327:K327" si="83">D326/$C$326*100</f>
        <v>1.0552763819095476</v>
      </c>
      <c r="E327" s="118">
        <f t="shared" si="83"/>
        <v>17.48743718592965</v>
      </c>
      <c r="F327" s="118">
        <f t="shared" si="83"/>
        <v>8.4924623115577891</v>
      </c>
      <c r="G327" s="118">
        <f t="shared" si="83"/>
        <v>5.075376884422111</v>
      </c>
      <c r="H327" s="118">
        <f t="shared" si="83"/>
        <v>1.9597989949748744</v>
      </c>
      <c r="I327" s="118">
        <f t="shared" si="83"/>
        <v>10.804020100502512</v>
      </c>
      <c r="J327" s="118">
        <f t="shared" si="83"/>
        <v>53.467336683417088</v>
      </c>
      <c r="K327" s="146">
        <f t="shared" si="83"/>
        <v>1.6582914572864322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</row>
    <row r="328" spans="1:256" ht="18.75" customHeight="1">
      <c r="A328" s="5"/>
      <c r="B328" s="5"/>
      <c r="C328" s="71"/>
      <c r="D328" s="71"/>
      <c r="E328" s="71"/>
      <c r="F328" s="71"/>
      <c r="G328" s="71"/>
      <c r="H328" s="71"/>
      <c r="I328" s="71"/>
      <c r="J328" s="71"/>
      <c r="K328" s="71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</row>
    <row r="329" spans="1:256" s="2" customFormat="1" ht="18.75" customHeight="1">
      <c r="A329" s="182" t="s">
        <v>113</v>
      </c>
      <c r="B329" s="182"/>
      <c r="C329" s="182"/>
      <c r="D329" s="1"/>
      <c r="E329" s="1"/>
      <c r="F329" s="1"/>
      <c r="G329" s="93" t="s">
        <v>17</v>
      </c>
      <c r="H329" s="1"/>
      <c r="I329" s="1"/>
      <c r="J329" s="1"/>
      <c r="K329" s="1"/>
    </row>
    <row r="330" spans="1:256" ht="18.75" customHeight="1">
      <c r="A330" s="213" t="s">
        <v>39</v>
      </c>
      <c r="B330" s="213"/>
      <c r="C330" s="183" t="s">
        <v>101</v>
      </c>
      <c r="D330" s="196"/>
      <c r="E330" s="196"/>
      <c r="F330" s="196"/>
      <c r="G330" s="196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</row>
    <row r="331" spans="1:256" ht="18.75" customHeight="1">
      <c r="A331" s="213"/>
      <c r="B331" s="213"/>
      <c r="C331" s="183"/>
      <c r="D331" s="218" t="s">
        <v>25</v>
      </c>
      <c r="E331" s="218" t="s">
        <v>114</v>
      </c>
      <c r="F331" s="218" t="s">
        <v>115</v>
      </c>
      <c r="G331" s="222" t="s">
        <v>116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</row>
    <row r="332" spans="1:256" ht="18.75" customHeight="1">
      <c r="A332" s="11"/>
      <c r="B332" s="34" t="s">
        <v>73</v>
      </c>
      <c r="C332" s="183"/>
      <c r="D332" s="183"/>
      <c r="E332" s="183"/>
      <c r="F332" s="183"/>
      <c r="G332" s="222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</row>
    <row r="333" spans="1:256" ht="18.75" hidden="1" customHeight="1">
      <c r="A333" s="206" t="s">
        <v>64</v>
      </c>
      <c r="B333" s="20" t="s">
        <v>63</v>
      </c>
      <c r="C333" s="77">
        <v>114</v>
      </c>
      <c r="D333" s="77">
        <v>9</v>
      </c>
      <c r="E333" s="77">
        <v>24</v>
      </c>
      <c r="F333" s="77">
        <v>81</v>
      </c>
      <c r="G333" s="143">
        <v>0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</row>
    <row r="334" spans="1:256" ht="18.75" hidden="1" customHeight="1">
      <c r="A334" s="206"/>
      <c r="B334" s="27" t="s">
        <v>81</v>
      </c>
      <c r="C334" s="73">
        <f>C333/114*100</f>
        <v>100</v>
      </c>
      <c r="D334" s="73">
        <f>D333/$C$333*100</f>
        <v>7.8947368421052628</v>
      </c>
      <c r="E334" s="73">
        <f>E333/$C$333*100</f>
        <v>21.052631578947366</v>
      </c>
      <c r="F334" s="73">
        <f>F333/$C$333*100</f>
        <v>71.05263157894737</v>
      </c>
      <c r="G334" s="139">
        <f>G333/$C$333*100</f>
        <v>0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</row>
    <row r="335" spans="1:256" ht="18.75" hidden="1" customHeight="1">
      <c r="A335" s="206"/>
      <c r="B335" s="17" t="s">
        <v>34</v>
      </c>
      <c r="C335" s="74">
        <v>1500</v>
      </c>
      <c r="D335" s="74">
        <v>147</v>
      </c>
      <c r="E335" s="74">
        <v>353</v>
      </c>
      <c r="F335" s="74">
        <v>935</v>
      </c>
      <c r="G335" s="140">
        <v>65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</row>
    <row r="336" spans="1:256" ht="18.75" hidden="1" customHeight="1">
      <c r="A336" s="206"/>
      <c r="B336" s="29" t="s">
        <v>81</v>
      </c>
      <c r="C336" s="76">
        <f>C335/1500*100</f>
        <v>100</v>
      </c>
      <c r="D336" s="76">
        <f>D335/$C$335*100</f>
        <v>9.8000000000000007</v>
      </c>
      <c r="E336" s="76">
        <f>E335/$C$335*100</f>
        <v>23.533333333333335</v>
      </c>
      <c r="F336" s="76">
        <f>F335/$C$335*100</f>
        <v>62.333333333333329</v>
      </c>
      <c r="G336" s="142">
        <f>G335/$C$335*100</f>
        <v>4.3333333333333339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</row>
    <row r="337" spans="1:256" ht="18.75" hidden="1" customHeight="1">
      <c r="A337" s="206" t="s">
        <v>66</v>
      </c>
      <c r="B337" s="20" t="s">
        <v>63</v>
      </c>
      <c r="C337" s="77">
        <v>82</v>
      </c>
      <c r="D337" s="77">
        <v>8</v>
      </c>
      <c r="E337" s="77">
        <v>20</v>
      </c>
      <c r="F337" s="77">
        <v>53</v>
      </c>
      <c r="G337" s="143">
        <v>1</v>
      </c>
      <c r="H337" s="2"/>
      <c r="I337" s="2"/>
      <c r="J337" s="2"/>
      <c r="K337" s="2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</row>
    <row r="338" spans="1:256" ht="18.75" hidden="1" customHeight="1">
      <c r="A338" s="206"/>
      <c r="B338" s="27" t="s">
        <v>81</v>
      </c>
      <c r="C338" s="73">
        <f>C337/82*100</f>
        <v>100</v>
      </c>
      <c r="D338" s="73">
        <f>D337/$C$337*100</f>
        <v>9.7560975609756095</v>
      </c>
      <c r="E338" s="73">
        <f>E337/$C$337*100</f>
        <v>24.390243902439025</v>
      </c>
      <c r="F338" s="73">
        <f>F337/$C$337*100</f>
        <v>64.634146341463421</v>
      </c>
      <c r="G338" s="139">
        <f>G337/$C$337*100</f>
        <v>1.2195121951219512</v>
      </c>
      <c r="H338" s="2"/>
      <c r="I338" s="2"/>
      <c r="J338" s="2"/>
      <c r="K338" s="2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</row>
    <row r="339" spans="1:256" ht="18.75" hidden="1" customHeight="1">
      <c r="A339" s="206"/>
      <c r="B339" s="17" t="s">
        <v>34</v>
      </c>
      <c r="C339" s="74">
        <v>1424</v>
      </c>
      <c r="D339" s="74">
        <v>148</v>
      </c>
      <c r="E339" s="74">
        <v>306</v>
      </c>
      <c r="F339" s="74">
        <v>917</v>
      </c>
      <c r="G339" s="140">
        <v>53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</row>
    <row r="340" spans="1:256" s="2" customFormat="1" ht="18.75" hidden="1" customHeight="1">
      <c r="A340" s="206"/>
      <c r="B340" s="29" t="s">
        <v>81</v>
      </c>
      <c r="C340" s="76">
        <f>C339/1424*100</f>
        <v>100</v>
      </c>
      <c r="D340" s="76">
        <f>D339/$C$339*100</f>
        <v>10.393258426966293</v>
      </c>
      <c r="E340" s="76">
        <f>E339/$C$339*100</f>
        <v>21.488764044943821</v>
      </c>
      <c r="F340" s="76">
        <f>F339/$C$339*100</f>
        <v>64.396067415730343</v>
      </c>
      <c r="G340" s="142">
        <f>G339/$C$339*100</f>
        <v>3.7219101123595508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56" ht="18.75" hidden="1" customHeight="1">
      <c r="A341" s="206" t="s">
        <v>43</v>
      </c>
      <c r="B341" s="20" t="s">
        <v>63</v>
      </c>
      <c r="C341" s="77">
        <v>127</v>
      </c>
      <c r="D341" s="77">
        <v>9</v>
      </c>
      <c r="E341" s="77">
        <v>26</v>
      </c>
      <c r="F341" s="77">
        <v>89</v>
      </c>
      <c r="G341" s="143">
        <v>3</v>
      </c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</row>
    <row r="342" spans="1:256" ht="18.75" hidden="1" customHeight="1">
      <c r="A342" s="206"/>
      <c r="B342" s="27" t="s">
        <v>81</v>
      </c>
      <c r="C342" s="73">
        <f>SUM(D342:G342)</f>
        <v>100</v>
      </c>
      <c r="D342" s="73">
        <f>D341/$C$341*100</f>
        <v>7.0866141732283463</v>
      </c>
      <c r="E342" s="73">
        <f>E341/$C$341*100</f>
        <v>20.472440944881889</v>
      </c>
      <c r="F342" s="73">
        <f>F341/$C$341*100</f>
        <v>70.078740157480311</v>
      </c>
      <c r="G342" s="139">
        <f>G341/$C$341*100</f>
        <v>2.3622047244094486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</row>
    <row r="343" spans="1:256" ht="18.75" hidden="1" customHeight="1">
      <c r="A343" s="206"/>
      <c r="B343" s="17" t="s">
        <v>34</v>
      </c>
      <c r="C343" s="74">
        <v>1386</v>
      </c>
      <c r="D343" s="74">
        <v>138</v>
      </c>
      <c r="E343" s="74">
        <v>318</v>
      </c>
      <c r="F343" s="74">
        <v>872</v>
      </c>
      <c r="G343" s="140">
        <v>58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</row>
    <row r="344" spans="1:256" s="2" customFormat="1" ht="18.75" hidden="1" customHeight="1">
      <c r="A344" s="206"/>
      <c r="B344" s="29" t="s">
        <v>81</v>
      </c>
      <c r="C344" s="82">
        <f>SUM(D344:G344)</f>
        <v>100.00000000000001</v>
      </c>
      <c r="D344" s="76">
        <f>D343/$C$343*100</f>
        <v>9.9567099567099575</v>
      </c>
      <c r="E344" s="76">
        <f>E343/$C$343*100</f>
        <v>22.943722943722943</v>
      </c>
      <c r="F344" s="76">
        <f>F343/$C$343*100</f>
        <v>62.914862914862915</v>
      </c>
      <c r="G344" s="142">
        <f>G343/$C$343*100</f>
        <v>4.1847041847041844</v>
      </c>
      <c r="H344" s="1"/>
      <c r="I344" s="1"/>
      <c r="J344" s="1"/>
      <c r="K344" s="1"/>
    </row>
    <row r="345" spans="1:256" s="2" customFormat="1" ht="18.75" hidden="1" customHeight="1">
      <c r="A345" s="206" t="s">
        <v>67</v>
      </c>
      <c r="B345" s="20" t="s">
        <v>63</v>
      </c>
      <c r="C345" s="77">
        <v>105</v>
      </c>
      <c r="D345" s="77">
        <v>10</v>
      </c>
      <c r="E345" s="77">
        <v>29</v>
      </c>
      <c r="F345" s="77">
        <v>62</v>
      </c>
      <c r="G345" s="143">
        <v>4</v>
      </c>
      <c r="H345" s="1"/>
      <c r="I345" s="1"/>
      <c r="J345" s="1"/>
      <c r="K345" s="1"/>
    </row>
    <row r="346" spans="1:256" s="2" customFormat="1" ht="18.75" hidden="1" customHeight="1">
      <c r="A346" s="206"/>
      <c r="B346" s="27" t="s">
        <v>81</v>
      </c>
      <c r="C346" s="73">
        <v>100</v>
      </c>
      <c r="D346" s="73">
        <f>D345/$C$345*100</f>
        <v>9.5238095238095237</v>
      </c>
      <c r="E346" s="73">
        <f>E345/$C$345*100</f>
        <v>27.61904761904762</v>
      </c>
      <c r="F346" s="73">
        <f>F345/$C$345*100</f>
        <v>59.047619047619051</v>
      </c>
      <c r="G346" s="139">
        <f>G345/$C$345*100</f>
        <v>3.8095238095238098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56" s="2" customFormat="1" ht="18.75" hidden="1" customHeight="1">
      <c r="A347" s="206"/>
      <c r="B347" s="17" t="s">
        <v>34</v>
      </c>
      <c r="C347" s="74">
        <v>1369</v>
      </c>
      <c r="D347" s="74">
        <v>143</v>
      </c>
      <c r="E347" s="74">
        <v>354</v>
      </c>
      <c r="F347" s="74">
        <v>825</v>
      </c>
      <c r="G347" s="140">
        <v>47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56" s="2" customFormat="1" ht="18.75" hidden="1" customHeight="1">
      <c r="A348" s="206"/>
      <c r="B348" s="29" t="s">
        <v>81</v>
      </c>
      <c r="C348" s="76">
        <v>100</v>
      </c>
      <c r="D348" s="76">
        <f>D347/$C$347*100</f>
        <v>10.445580715850985</v>
      </c>
      <c r="E348" s="76">
        <f>E347/$C$347*100</f>
        <v>25.858290723155587</v>
      </c>
      <c r="F348" s="76">
        <f>F347/$C$347*100</f>
        <v>60.262965668371073</v>
      </c>
      <c r="G348" s="142">
        <f>G347/$C$347*100</f>
        <v>3.4331628926223519</v>
      </c>
      <c r="H348" s="5"/>
      <c r="I348" s="5"/>
      <c r="J348" s="5"/>
      <c r="K348" s="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56" s="2" customFormat="1" ht="18.75" hidden="1" customHeight="1">
      <c r="A349" s="207" t="s">
        <v>50</v>
      </c>
      <c r="B349" s="20" t="s">
        <v>63</v>
      </c>
      <c r="C349" s="72">
        <v>92</v>
      </c>
      <c r="D349" s="112">
        <v>9</v>
      </c>
      <c r="E349" s="147">
        <v>25</v>
      </c>
      <c r="F349" s="112">
        <v>57</v>
      </c>
      <c r="G349" s="138">
        <v>1</v>
      </c>
      <c r="H349" s="167"/>
      <c r="I349" s="5"/>
      <c r="J349" s="5"/>
      <c r="K349" s="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56" s="2" customFormat="1" ht="18.75" hidden="1" customHeight="1">
      <c r="A350" s="207"/>
      <c r="B350" s="27" t="s">
        <v>81</v>
      </c>
      <c r="C350" s="73">
        <v>100</v>
      </c>
      <c r="D350" s="119">
        <f>D349/$C$349*100</f>
        <v>9.7826086956521738</v>
      </c>
      <c r="E350" s="119">
        <f>E349/$C$349*100</f>
        <v>27.173913043478258</v>
      </c>
      <c r="F350" s="119">
        <f>F349/$C$349*100</f>
        <v>61.95652173913043</v>
      </c>
      <c r="G350" s="160">
        <f>G349/$C$349*100</f>
        <v>1.0869565217391304</v>
      </c>
      <c r="H350" s="168"/>
      <c r="I350" s="5"/>
      <c r="J350" s="5"/>
      <c r="K350" s="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56" s="2" customFormat="1" ht="18.75" hidden="1" customHeight="1">
      <c r="A351" s="207"/>
      <c r="B351" s="17" t="s">
        <v>34</v>
      </c>
      <c r="C351" s="74">
        <v>1376</v>
      </c>
      <c r="D351" s="74">
        <v>147</v>
      </c>
      <c r="E351" s="74">
        <v>344</v>
      </c>
      <c r="F351" s="74">
        <v>857</v>
      </c>
      <c r="G351" s="140">
        <v>28</v>
      </c>
      <c r="H351" s="167"/>
      <c r="I351" s="5"/>
      <c r="J351" s="5"/>
      <c r="K351" s="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56" ht="18.75" hidden="1" customHeight="1">
      <c r="A352" s="207"/>
      <c r="B352" s="28" t="s">
        <v>81</v>
      </c>
      <c r="C352" s="75">
        <v>100</v>
      </c>
      <c r="D352" s="114">
        <f>D351/$C$351*100</f>
        <v>10.68313953488372</v>
      </c>
      <c r="E352" s="114">
        <f>E351/$C$351*100</f>
        <v>25</v>
      </c>
      <c r="F352" s="114">
        <f>F351/$C$351*100</f>
        <v>62.281976744186053</v>
      </c>
      <c r="G352" s="141">
        <f>G351/$C$351*100</f>
        <v>2.0348837209302326</v>
      </c>
      <c r="H352" s="71"/>
      <c r="I352" s="5"/>
      <c r="J352" s="5"/>
      <c r="K352" s="5"/>
    </row>
    <row r="353" spans="1:11" ht="18.75" hidden="1" customHeight="1">
      <c r="A353" s="206" t="s">
        <v>68</v>
      </c>
      <c r="B353" s="15" t="s">
        <v>63</v>
      </c>
      <c r="C353" s="72">
        <v>69</v>
      </c>
      <c r="D353" s="112">
        <v>3</v>
      </c>
      <c r="E353" s="147">
        <v>16</v>
      </c>
      <c r="F353" s="112">
        <v>49</v>
      </c>
      <c r="G353" s="138">
        <v>1</v>
      </c>
      <c r="H353" s="71"/>
      <c r="I353" s="5"/>
      <c r="J353" s="5"/>
      <c r="K353" s="5"/>
    </row>
    <row r="354" spans="1:11" ht="18.75" hidden="1" customHeight="1">
      <c r="A354" s="206"/>
      <c r="B354" s="27" t="s">
        <v>81</v>
      </c>
      <c r="C354" s="73">
        <v>100</v>
      </c>
      <c r="D354" s="119">
        <f>D353/$C$353*100</f>
        <v>4.3478260869565215</v>
      </c>
      <c r="E354" s="119">
        <f>E353/$C$353*100</f>
        <v>23.188405797101449</v>
      </c>
      <c r="F354" s="119">
        <f>F353/$C$353*100</f>
        <v>71.014492753623188</v>
      </c>
      <c r="G354" s="160">
        <f>G353/$C$353*100</f>
        <v>1.4492753623188406</v>
      </c>
      <c r="H354" s="71"/>
      <c r="I354" s="5"/>
      <c r="J354" s="5"/>
      <c r="K354" s="5"/>
    </row>
    <row r="355" spans="1:11" ht="18.75" hidden="1" customHeight="1">
      <c r="A355" s="206"/>
      <c r="B355" s="17" t="s">
        <v>34</v>
      </c>
      <c r="C355" s="74">
        <v>1280</v>
      </c>
      <c r="D355" s="74">
        <v>119</v>
      </c>
      <c r="E355" s="74">
        <v>319</v>
      </c>
      <c r="F355" s="74">
        <v>820</v>
      </c>
      <c r="G355" s="140">
        <v>22</v>
      </c>
      <c r="H355" s="71"/>
      <c r="I355" s="5"/>
      <c r="J355" s="5"/>
      <c r="K355" s="5"/>
    </row>
    <row r="356" spans="1:11" ht="18.75" hidden="1" customHeight="1">
      <c r="A356" s="206"/>
      <c r="B356" s="29" t="s">
        <v>81</v>
      </c>
      <c r="C356" s="76">
        <v>100</v>
      </c>
      <c r="D356" s="115">
        <f>D355/$C$355*100</f>
        <v>9.296875</v>
      </c>
      <c r="E356" s="115">
        <f>E355/$C$355*100</f>
        <v>24.921875</v>
      </c>
      <c r="F356" s="115">
        <f>F355/$C$355*100</f>
        <v>64.0625</v>
      </c>
      <c r="G356" s="142">
        <f>G355/$C$355*100</f>
        <v>1.7187500000000002</v>
      </c>
      <c r="H356" s="71"/>
      <c r="I356" s="5"/>
      <c r="J356" s="5"/>
      <c r="K356" s="5"/>
    </row>
    <row r="357" spans="1:11" ht="18.75" hidden="1" customHeight="1">
      <c r="A357" s="208" t="s">
        <v>40</v>
      </c>
      <c r="B357" s="20" t="s">
        <v>63</v>
      </c>
      <c r="C357" s="77">
        <v>73</v>
      </c>
      <c r="D357" s="116">
        <v>8</v>
      </c>
      <c r="E357" s="148">
        <v>14</v>
      </c>
      <c r="F357" s="116">
        <v>51</v>
      </c>
      <c r="G357" s="143">
        <v>0</v>
      </c>
      <c r="H357" s="71"/>
      <c r="I357" s="5"/>
      <c r="J357" s="5"/>
      <c r="K357" s="5"/>
    </row>
    <row r="358" spans="1:11" ht="18.75" hidden="1" customHeight="1">
      <c r="A358" s="208"/>
      <c r="B358" s="27" t="s">
        <v>81</v>
      </c>
      <c r="C358" s="73">
        <v>100</v>
      </c>
      <c r="D358" s="119">
        <f>D357/$C$357*100</f>
        <v>10.95890410958904</v>
      </c>
      <c r="E358" s="119">
        <f>E357/$C$357*100</f>
        <v>19.17808219178082</v>
      </c>
      <c r="F358" s="119">
        <f>F357/$C$357*100</f>
        <v>69.863013698630141</v>
      </c>
      <c r="G358" s="160">
        <f>G357/$C$357*100</f>
        <v>0</v>
      </c>
      <c r="H358" s="71"/>
      <c r="I358" s="5"/>
      <c r="J358" s="5"/>
      <c r="K358" s="5"/>
    </row>
    <row r="359" spans="1:11" ht="18.75" hidden="1" customHeight="1">
      <c r="A359" s="208"/>
      <c r="B359" s="17" t="s">
        <v>34</v>
      </c>
      <c r="C359" s="74">
        <v>1238</v>
      </c>
      <c r="D359" s="74">
        <v>131</v>
      </c>
      <c r="E359" s="74">
        <v>319</v>
      </c>
      <c r="F359" s="74">
        <v>744</v>
      </c>
      <c r="G359" s="140">
        <v>44</v>
      </c>
      <c r="H359" s="71"/>
      <c r="I359" s="5"/>
      <c r="J359" s="5"/>
      <c r="K359" s="5"/>
    </row>
    <row r="360" spans="1:11" ht="18.75" hidden="1" customHeight="1">
      <c r="A360" s="208"/>
      <c r="B360" s="28" t="s">
        <v>81</v>
      </c>
      <c r="C360" s="75">
        <v>100</v>
      </c>
      <c r="D360" s="114">
        <f>D359/$C$359*100</f>
        <v>10.581583198707593</v>
      </c>
      <c r="E360" s="114">
        <f>E359/$C$359*100</f>
        <v>25.767366720516964</v>
      </c>
      <c r="F360" s="114">
        <f>F359/$C$359*100</f>
        <v>60.096930533117934</v>
      </c>
      <c r="G360" s="141">
        <f>G359/$C$359*100</f>
        <v>3.5541195476575123</v>
      </c>
      <c r="H360" s="71"/>
      <c r="I360" s="5"/>
      <c r="J360" s="5"/>
      <c r="K360" s="5"/>
    </row>
    <row r="361" spans="1:11" ht="18.75" hidden="1" customHeight="1">
      <c r="A361" s="207" t="s">
        <v>51</v>
      </c>
      <c r="B361" s="15" t="s">
        <v>63</v>
      </c>
      <c r="C361" s="72">
        <v>76</v>
      </c>
      <c r="D361" s="112">
        <v>8</v>
      </c>
      <c r="E361" s="147">
        <v>25</v>
      </c>
      <c r="F361" s="112">
        <v>42</v>
      </c>
      <c r="G361" s="138">
        <v>1</v>
      </c>
      <c r="H361" s="71"/>
      <c r="I361" s="5"/>
      <c r="J361" s="5"/>
      <c r="K361" s="5"/>
    </row>
    <row r="362" spans="1:11" ht="18.75" hidden="1" customHeight="1">
      <c r="A362" s="207"/>
      <c r="B362" s="27" t="s">
        <v>81</v>
      </c>
      <c r="C362" s="73">
        <v>100</v>
      </c>
      <c r="D362" s="119">
        <f>D361/$C$361*100</f>
        <v>10.526315789473683</v>
      </c>
      <c r="E362" s="119">
        <f>E361/$C$361*100</f>
        <v>32.894736842105267</v>
      </c>
      <c r="F362" s="119">
        <f>F361/$C$361*100</f>
        <v>55.26315789473685</v>
      </c>
      <c r="G362" s="160">
        <f>G361/$C$361*100</f>
        <v>1.3157894736842104</v>
      </c>
      <c r="H362" s="71"/>
      <c r="I362" s="5"/>
      <c r="J362" s="5"/>
      <c r="K362" s="5"/>
    </row>
    <row r="363" spans="1:11" ht="18.75" hidden="1" customHeight="1">
      <c r="A363" s="207"/>
      <c r="B363" s="17" t="s">
        <v>34</v>
      </c>
      <c r="C363" s="74">
        <v>1229</v>
      </c>
      <c r="D363" s="74">
        <v>151</v>
      </c>
      <c r="E363" s="74">
        <v>328</v>
      </c>
      <c r="F363" s="74">
        <v>713</v>
      </c>
      <c r="G363" s="140">
        <v>37</v>
      </c>
      <c r="H363" s="71"/>
      <c r="I363" s="5"/>
      <c r="J363" s="5"/>
      <c r="K363" s="5"/>
    </row>
    <row r="364" spans="1:11" ht="18.75" hidden="1" customHeight="1">
      <c r="A364" s="207"/>
      <c r="B364" s="28" t="s">
        <v>81</v>
      </c>
      <c r="C364" s="75">
        <v>100</v>
      </c>
      <c r="D364" s="114">
        <f>D363/$C$363*100</f>
        <v>12.286411716842961</v>
      </c>
      <c r="E364" s="114">
        <f>E363/$C$363*100</f>
        <v>26.688364524003255</v>
      </c>
      <c r="F364" s="114">
        <f>F363/$C$363*100</f>
        <v>58.014646053702201</v>
      </c>
      <c r="G364" s="141">
        <f>G363/$C$363*100</f>
        <v>3.010577705451587</v>
      </c>
      <c r="H364" s="71"/>
      <c r="I364" s="5"/>
      <c r="J364" s="5"/>
      <c r="K364" s="5"/>
    </row>
    <row r="365" spans="1:11" ht="18.75" hidden="1" customHeight="1">
      <c r="A365" s="206" t="s">
        <v>69</v>
      </c>
      <c r="B365" s="15" t="s">
        <v>63</v>
      </c>
      <c r="C365" s="72">
        <f>SUM(D365:G365)</f>
        <v>74</v>
      </c>
      <c r="D365" s="112">
        <v>10</v>
      </c>
      <c r="E365" s="147">
        <v>14</v>
      </c>
      <c r="F365" s="112">
        <v>48</v>
      </c>
      <c r="G365" s="138">
        <v>2</v>
      </c>
      <c r="H365" s="71"/>
      <c r="I365" s="5"/>
      <c r="J365" s="5"/>
      <c r="K365" s="5"/>
    </row>
    <row r="366" spans="1:11" ht="18.75" hidden="1" customHeight="1">
      <c r="A366" s="206"/>
      <c r="B366" s="27" t="s">
        <v>81</v>
      </c>
      <c r="C366" s="73">
        <v>100</v>
      </c>
      <c r="D366" s="119">
        <f>D365/$C$365*100</f>
        <v>13.513513513513514</v>
      </c>
      <c r="E366" s="119">
        <f>E365/$C$365*100</f>
        <v>18.918918918918919</v>
      </c>
      <c r="F366" s="119">
        <f>F365/$C$365*100</f>
        <v>64.86486486486487</v>
      </c>
      <c r="G366" s="160">
        <f>G365/$C$365*100</f>
        <v>2.7027027027027026</v>
      </c>
      <c r="H366" s="71"/>
      <c r="I366" s="5"/>
      <c r="J366" s="5"/>
      <c r="K366" s="5"/>
    </row>
    <row r="367" spans="1:11" ht="18.75" hidden="1" customHeight="1">
      <c r="A367" s="206"/>
      <c r="B367" s="17" t="s">
        <v>34</v>
      </c>
      <c r="C367" s="74">
        <f>SUM(D367:G367)</f>
        <v>1194</v>
      </c>
      <c r="D367" s="74">
        <v>155</v>
      </c>
      <c r="E367" s="74">
        <v>280</v>
      </c>
      <c r="F367" s="74">
        <v>729</v>
      </c>
      <c r="G367" s="140">
        <v>30</v>
      </c>
      <c r="H367" s="71"/>
      <c r="I367" s="5"/>
      <c r="J367" s="5"/>
      <c r="K367" s="5"/>
    </row>
    <row r="368" spans="1:11" ht="18.75" hidden="1" customHeight="1">
      <c r="A368" s="206"/>
      <c r="B368" s="29" t="s">
        <v>81</v>
      </c>
      <c r="C368" s="76">
        <v>100</v>
      </c>
      <c r="D368" s="115">
        <f>D367/$C$367*100</f>
        <v>12.981574539363482</v>
      </c>
      <c r="E368" s="115">
        <f>E367/$C$367*100</f>
        <v>23.450586264656618</v>
      </c>
      <c r="F368" s="115">
        <f>F367/$C$367*100</f>
        <v>61.05527638190955</v>
      </c>
      <c r="G368" s="142">
        <f>G367/$C$367*100</f>
        <v>2.512562814070352</v>
      </c>
      <c r="H368" s="71"/>
      <c r="I368" s="5"/>
      <c r="J368" s="5"/>
      <c r="K368" s="5"/>
    </row>
    <row r="369" spans="1:11" ht="18.75" hidden="1" customHeight="1">
      <c r="A369" s="206" t="s">
        <v>62</v>
      </c>
      <c r="B369" s="15" t="s">
        <v>63</v>
      </c>
      <c r="C369" s="72">
        <f>SUM(D369:G369)</f>
        <v>77</v>
      </c>
      <c r="D369" s="112">
        <v>5</v>
      </c>
      <c r="E369" s="147">
        <v>17</v>
      </c>
      <c r="F369" s="112">
        <v>52</v>
      </c>
      <c r="G369" s="138">
        <v>3</v>
      </c>
      <c r="H369" s="71"/>
      <c r="I369" s="5"/>
      <c r="J369" s="5"/>
      <c r="K369" s="5"/>
    </row>
    <row r="370" spans="1:11" ht="18.75" hidden="1" customHeight="1">
      <c r="A370" s="206"/>
      <c r="B370" s="27" t="s">
        <v>81</v>
      </c>
      <c r="C370" s="73">
        <v>100</v>
      </c>
      <c r="D370" s="119">
        <f>D369/$C$369*100</f>
        <v>6.4935064935064926</v>
      </c>
      <c r="E370" s="119">
        <f>E369/$C$369*100</f>
        <v>22.077922077922079</v>
      </c>
      <c r="F370" s="119">
        <f>F369/$C$369*100</f>
        <v>67.532467532467535</v>
      </c>
      <c r="G370" s="160">
        <f>G369/$C$369*100</f>
        <v>3.8961038961038961</v>
      </c>
      <c r="H370" s="71"/>
      <c r="I370" s="5"/>
      <c r="J370" s="5"/>
      <c r="K370" s="5"/>
    </row>
    <row r="371" spans="1:11" ht="18.75" hidden="1" customHeight="1">
      <c r="A371" s="206"/>
      <c r="B371" s="17" t="s">
        <v>34</v>
      </c>
      <c r="C371" s="74">
        <f>SUM(D371:G371)</f>
        <v>1184</v>
      </c>
      <c r="D371" s="74">
        <v>153</v>
      </c>
      <c r="E371" s="74">
        <v>324</v>
      </c>
      <c r="F371" s="74">
        <v>677</v>
      </c>
      <c r="G371" s="140">
        <v>30</v>
      </c>
      <c r="H371" s="71"/>
      <c r="I371" s="5"/>
      <c r="J371" s="5"/>
      <c r="K371" s="5"/>
    </row>
    <row r="372" spans="1:11" ht="18.75" hidden="1" customHeight="1">
      <c r="A372" s="206"/>
      <c r="B372" s="29" t="s">
        <v>81</v>
      </c>
      <c r="C372" s="76">
        <v>100</v>
      </c>
      <c r="D372" s="115">
        <f>D371/$C$371*100</f>
        <v>12.922297297297296</v>
      </c>
      <c r="E372" s="115">
        <f>E371/$C$371*100</f>
        <v>27.364864864864863</v>
      </c>
      <c r="F372" s="115">
        <f>F371/$C$371*100</f>
        <v>57.179054054054056</v>
      </c>
      <c r="G372" s="142">
        <f>G371/$C$371*100</f>
        <v>2.5337837837837838</v>
      </c>
      <c r="H372" s="71"/>
      <c r="I372" s="5"/>
      <c r="J372" s="5"/>
      <c r="K372" s="5"/>
    </row>
    <row r="373" spans="1:11" ht="18.75" hidden="1" customHeight="1">
      <c r="A373" s="208" t="s">
        <v>70</v>
      </c>
      <c r="B373" s="20" t="s">
        <v>63</v>
      </c>
      <c r="C373" s="77">
        <f>SUM(D373:G373)</f>
        <v>88</v>
      </c>
      <c r="D373" s="116">
        <v>9</v>
      </c>
      <c r="E373" s="148">
        <v>22</v>
      </c>
      <c r="F373" s="116">
        <v>57</v>
      </c>
      <c r="G373" s="143">
        <v>0</v>
      </c>
      <c r="H373" s="71"/>
      <c r="I373" s="5"/>
      <c r="J373" s="5"/>
      <c r="K373" s="5"/>
    </row>
    <row r="374" spans="1:11" ht="18.75" hidden="1" customHeight="1">
      <c r="A374" s="208"/>
      <c r="B374" s="27" t="s">
        <v>81</v>
      </c>
      <c r="C374" s="73">
        <v>100</v>
      </c>
      <c r="D374" s="119">
        <f>D373/$C$373*100</f>
        <v>10.227272727272728</v>
      </c>
      <c r="E374" s="119">
        <f>E373/$C$373*100</f>
        <v>25</v>
      </c>
      <c r="F374" s="119">
        <f>F373/$C$373*100</f>
        <v>64.772727272727266</v>
      </c>
      <c r="G374" s="160">
        <f>G373/$C$373*100</f>
        <v>0</v>
      </c>
      <c r="H374" s="71"/>
      <c r="I374" s="5"/>
      <c r="J374" s="5"/>
      <c r="K374" s="5"/>
    </row>
    <row r="375" spans="1:11" ht="18.75" hidden="1" customHeight="1">
      <c r="A375" s="208"/>
      <c r="B375" s="17" t="s">
        <v>34</v>
      </c>
      <c r="C375" s="74">
        <f>SUM(D375:G375)</f>
        <v>1155</v>
      </c>
      <c r="D375" s="74">
        <v>119</v>
      </c>
      <c r="E375" s="74">
        <v>344</v>
      </c>
      <c r="F375" s="74">
        <v>666</v>
      </c>
      <c r="G375" s="140">
        <v>26</v>
      </c>
      <c r="H375" s="71"/>
      <c r="I375" s="5"/>
      <c r="J375" s="5"/>
      <c r="K375" s="5"/>
    </row>
    <row r="376" spans="1:11" ht="18.75" hidden="1" customHeight="1">
      <c r="A376" s="208"/>
      <c r="B376" s="28" t="s">
        <v>81</v>
      </c>
      <c r="C376" s="75">
        <v>100</v>
      </c>
      <c r="D376" s="114">
        <f>D375/$C$375*100</f>
        <v>10.303030303030303</v>
      </c>
      <c r="E376" s="114">
        <f>E375/$C$375*100</f>
        <v>29.783549783549784</v>
      </c>
      <c r="F376" s="114">
        <f>F375/$C$375*100</f>
        <v>57.662337662337663</v>
      </c>
      <c r="G376" s="141">
        <f>G375/$C$375*100</f>
        <v>2.2510822510822512</v>
      </c>
      <c r="H376" s="71"/>
      <c r="I376" s="5"/>
      <c r="J376" s="5"/>
      <c r="K376" s="5"/>
    </row>
    <row r="377" spans="1:11" ht="18.75" customHeight="1">
      <c r="A377" s="225" t="s">
        <v>135</v>
      </c>
      <c r="B377" s="15" t="s">
        <v>63</v>
      </c>
      <c r="C377" s="77">
        <f>SUM(D377:G377)</f>
        <v>68</v>
      </c>
      <c r="D377" s="116">
        <v>7</v>
      </c>
      <c r="E377" s="148">
        <v>17</v>
      </c>
      <c r="F377" s="116">
        <v>43</v>
      </c>
      <c r="G377" s="143">
        <v>1</v>
      </c>
      <c r="H377" s="71"/>
      <c r="I377" s="5"/>
      <c r="J377" s="5"/>
      <c r="K377" s="5"/>
    </row>
    <row r="378" spans="1:11" ht="18.75" customHeight="1">
      <c r="A378" s="226"/>
      <c r="B378" s="27" t="s">
        <v>81</v>
      </c>
      <c r="C378" s="73">
        <v>100</v>
      </c>
      <c r="D378" s="119">
        <f>D377/$C$377*100</f>
        <v>10.294117647058822</v>
      </c>
      <c r="E378" s="119">
        <f>E377/$C$377*100</f>
        <v>25</v>
      </c>
      <c r="F378" s="119">
        <f>F377/$C$377*100</f>
        <v>63.235294117647058</v>
      </c>
      <c r="G378" s="160">
        <f>G377/$C$377*100</f>
        <v>1.4705882352941175</v>
      </c>
      <c r="H378" s="71"/>
      <c r="I378" s="5"/>
      <c r="J378" s="5"/>
      <c r="K378" s="5"/>
    </row>
    <row r="379" spans="1:11" ht="18.75" customHeight="1">
      <c r="A379" s="226"/>
      <c r="B379" s="17" t="s">
        <v>34</v>
      </c>
      <c r="C379" s="74">
        <f>SUM(D379:G379)</f>
        <v>1088</v>
      </c>
      <c r="D379" s="74">
        <v>148</v>
      </c>
      <c r="E379" s="74">
        <v>292</v>
      </c>
      <c r="F379" s="74">
        <v>623</v>
      </c>
      <c r="G379" s="140">
        <v>25</v>
      </c>
      <c r="H379" s="71"/>
      <c r="I379" s="5"/>
      <c r="J379" s="5"/>
      <c r="K379" s="5"/>
    </row>
    <row r="380" spans="1:11" ht="18.75" customHeight="1">
      <c r="A380" s="227"/>
      <c r="B380" s="30" t="s">
        <v>81</v>
      </c>
      <c r="C380" s="75">
        <v>100</v>
      </c>
      <c r="D380" s="114">
        <f>D379/$C$379*100</f>
        <v>13.602941176470587</v>
      </c>
      <c r="E380" s="114">
        <f>E379/$C$379*100</f>
        <v>26.838235294117645</v>
      </c>
      <c r="F380" s="114">
        <f>F379/$C$379*100</f>
        <v>57.26102941176471</v>
      </c>
      <c r="G380" s="141">
        <f>G379/$C$379*100</f>
        <v>2.2977941176470589</v>
      </c>
      <c r="H380" s="71"/>
      <c r="I380" s="5"/>
      <c r="J380" s="5"/>
      <c r="K380" s="5"/>
    </row>
    <row r="381" spans="1:11" ht="18.75" customHeight="1">
      <c r="A381" s="228" t="s">
        <v>126</v>
      </c>
      <c r="B381" s="20" t="s">
        <v>63</v>
      </c>
      <c r="C381" s="72">
        <v>58</v>
      </c>
      <c r="D381" s="112">
        <v>5</v>
      </c>
      <c r="E381" s="147">
        <v>14</v>
      </c>
      <c r="F381" s="112">
        <v>38</v>
      </c>
      <c r="G381" s="138">
        <v>1</v>
      </c>
      <c r="H381" s="71"/>
      <c r="I381" s="5"/>
      <c r="J381" s="5"/>
      <c r="K381" s="5"/>
    </row>
    <row r="382" spans="1:11" ht="18.75" customHeight="1">
      <c r="A382" s="226"/>
      <c r="B382" s="27" t="s">
        <v>81</v>
      </c>
      <c r="C382" s="73">
        <v>100</v>
      </c>
      <c r="D382" s="119">
        <f>D381/$C$381*100</f>
        <v>8.6206896551724146</v>
      </c>
      <c r="E382" s="119">
        <f>E381/$C$381*100</f>
        <v>24.137931034482758</v>
      </c>
      <c r="F382" s="119">
        <f>F381/$C$381*100</f>
        <v>65.517241379310349</v>
      </c>
      <c r="G382" s="160">
        <f>G381/$C$381*100</f>
        <v>1.7241379310344827</v>
      </c>
      <c r="H382" s="71"/>
      <c r="I382" s="5"/>
      <c r="J382" s="5"/>
      <c r="K382" s="5"/>
    </row>
    <row r="383" spans="1:11" ht="18.75" customHeight="1">
      <c r="A383" s="226"/>
      <c r="B383" s="17" t="s">
        <v>34</v>
      </c>
      <c r="C383" s="74">
        <v>1067</v>
      </c>
      <c r="D383" s="74">
        <v>108</v>
      </c>
      <c r="E383" s="74">
        <v>270</v>
      </c>
      <c r="F383" s="74">
        <v>666</v>
      </c>
      <c r="G383" s="140">
        <v>23</v>
      </c>
      <c r="H383" s="71"/>
      <c r="I383" s="5"/>
      <c r="J383" s="5"/>
      <c r="K383" s="5"/>
    </row>
    <row r="384" spans="1:11" ht="18.75" customHeight="1">
      <c r="A384" s="207"/>
      <c r="B384" s="28" t="s">
        <v>81</v>
      </c>
      <c r="C384" s="78">
        <v>100</v>
      </c>
      <c r="D384" s="117">
        <f>D383/$C$383*100</f>
        <v>10.121836925960636</v>
      </c>
      <c r="E384" s="117">
        <f>E383/$C$383*100</f>
        <v>25.304592314901591</v>
      </c>
      <c r="F384" s="117">
        <f>F383/$C$383*100</f>
        <v>62.417994376757271</v>
      </c>
      <c r="G384" s="144">
        <f>G383/$C$383*100</f>
        <v>2.1555763823805063</v>
      </c>
      <c r="H384" s="71"/>
      <c r="I384" s="5"/>
      <c r="J384" s="5"/>
      <c r="K384" s="5"/>
    </row>
    <row r="385" spans="1:11" ht="18.75" customHeight="1">
      <c r="A385" s="225" t="s">
        <v>136</v>
      </c>
      <c r="B385" s="15" t="s">
        <v>63</v>
      </c>
      <c r="C385" s="77">
        <v>80</v>
      </c>
      <c r="D385" s="116">
        <v>14</v>
      </c>
      <c r="E385" s="148">
        <v>17</v>
      </c>
      <c r="F385" s="116">
        <v>47</v>
      </c>
      <c r="G385" s="143">
        <v>2</v>
      </c>
      <c r="H385" s="71"/>
      <c r="I385" s="5"/>
      <c r="J385" s="5"/>
      <c r="K385" s="5"/>
    </row>
    <row r="386" spans="1:11" ht="18.75" customHeight="1">
      <c r="A386" s="226"/>
      <c r="B386" s="27" t="s">
        <v>81</v>
      </c>
      <c r="C386" s="73">
        <v>100</v>
      </c>
      <c r="D386" s="119">
        <f>D385/$C$385*100</f>
        <v>17.5</v>
      </c>
      <c r="E386" s="119">
        <f>E385/$C$385*100</f>
        <v>21.25</v>
      </c>
      <c r="F386" s="119">
        <f>F385/$C$385*100</f>
        <v>58.75</v>
      </c>
      <c r="G386" s="160">
        <f>G385/$C$385*100</f>
        <v>2.5</v>
      </c>
      <c r="H386" s="71"/>
      <c r="I386" s="5"/>
      <c r="J386" s="5"/>
      <c r="K386" s="5"/>
    </row>
    <row r="387" spans="1:11" ht="18.75" customHeight="1">
      <c r="A387" s="226"/>
      <c r="B387" s="17" t="s">
        <v>34</v>
      </c>
      <c r="C387" s="74">
        <v>1041</v>
      </c>
      <c r="D387" s="74">
        <v>129</v>
      </c>
      <c r="E387" s="74">
        <v>286</v>
      </c>
      <c r="F387" s="74">
        <v>601</v>
      </c>
      <c r="G387" s="140">
        <v>25</v>
      </c>
      <c r="H387" s="71"/>
      <c r="I387" s="5"/>
      <c r="J387" s="5"/>
      <c r="K387" s="5"/>
    </row>
    <row r="388" spans="1:11" ht="18.75" customHeight="1">
      <c r="A388" s="226"/>
      <c r="B388" s="32" t="s">
        <v>81</v>
      </c>
      <c r="C388" s="80">
        <v>100</v>
      </c>
      <c r="D388" s="118">
        <f>D387/$C$387*100</f>
        <v>12.39193083573487</v>
      </c>
      <c r="E388" s="118">
        <f>E387/$C$387*100</f>
        <v>27.473583093179638</v>
      </c>
      <c r="F388" s="118">
        <f>F387/$C$387*100</f>
        <v>57.732949087415939</v>
      </c>
      <c r="G388" s="146">
        <f>G387/$C$387*100</f>
        <v>2.4015369836695486</v>
      </c>
      <c r="H388" s="71"/>
      <c r="I388" s="5"/>
      <c r="J388" s="5"/>
      <c r="K388" s="5"/>
    </row>
    <row r="389" spans="1:11" ht="18.75" customHeight="1">
      <c r="A389" s="7"/>
      <c r="B389" s="43"/>
      <c r="C389" s="71"/>
      <c r="D389" s="71"/>
      <c r="E389" s="71"/>
      <c r="F389" s="71"/>
      <c r="G389" s="71"/>
      <c r="H389" s="71"/>
      <c r="I389" s="5"/>
      <c r="J389" s="5"/>
      <c r="K389" s="5"/>
    </row>
    <row r="390" spans="1:11" ht="18.75" customHeight="1">
      <c r="A390" s="182" t="s">
        <v>117</v>
      </c>
      <c r="B390" s="182"/>
      <c r="C390" s="93"/>
      <c r="D390" s="5"/>
      <c r="E390" s="93" t="s">
        <v>17</v>
      </c>
      <c r="F390" s="5"/>
      <c r="G390" s="5"/>
      <c r="H390" s="5"/>
      <c r="I390" s="5"/>
      <c r="J390" s="5"/>
      <c r="K390" s="5"/>
    </row>
    <row r="391" spans="1:11" ht="24" customHeight="1">
      <c r="A391" s="197" t="s">
        <v>118</v>
      </c>
      <c r="B391" s="197"/>
      <c r="C391" s="94" t="s">
        <v>117</v>
      </c>
      <c r="D391" s="120" t="s">
        <v>119</v>
      </c>
      <c r="E391" s="149" t="s">
        <v>129</v>
      </c>
      <c r="F391" s="5"/>
      <c r="G391" s="5"/>
      <c r="H391" s="5"/>
      <c r="I391" s="5"/>
      <c r="J391" s="5"/>
      <c r="K391" s="5"/>
    </row>
    <row r="392" spans="1:11" ht="18.75" hidden="1" customHeight="1">
      <c r="A392" s="206" t="s">
        <v>64</v>
      </c>
      <c r="B392" s="44" t="s">
        <v>63</v>
      </c>
      <c r="C392" s="95">
        <v>21</v>
      </c>
      <c r="D392" s="121">
        <v>55892</v>
      </c>
      <c r="E392" s="150">
        <f>C392/D392*100000</f>
        <v>37.572461175123458</v>
      </c>
      <c r="F392" s="2"/>
      <c r="G392" s="2"/>
      <c r="H392" s="2"/>
      <c r="I392" s="2"/>
      <c r="J392" s="2"/>
      <c r="K392" s="2"/>
    </row>
    <row r="393" spans="1:11" ht="18.75" hidden="1" customHeight="1">
      <c r="A393" s="206"/>
      <c r="B393" s="45" t="s">
        <v>49</v>
      </c>
      <c r="C393" s="96">
        <f>C392/739*100</f>
        <v>2.8416779431664412</v>
      </c>
      <c r="D393" s="122"/>
      <c r="E393" s="151"/>
      <c r="F393" s="2"/>
      <c r="G393" s="2"/>
      <c r="H393" s="2"/>
      <c r="I393" s="2"/>
      <c r="J393" s="2"/>
      <c r="K393" s="2"/>
    </row>
    <row r="394" spans="1:11" ht="18.75" hidden="1" customHeight="1">
      <c r="A394" s="206"/>
      <c r="B394" s="46" t="s">
        <v>34</v>
      </c>
      <c r="C394" s="97">
        <v>296</v>
      </c>
      <c r="D394" s="123">
        <v>1088130</v>
      </c>
      <c r="E394" s="152">
        <f>C394/D394*100000</f>
        <v>27.202632038451288</v>
      </c>
      <c r="F394" s="5"/>
      <c r="G394" s="5"/>
    </row>
    <row r="395" spans="1:11" ht="18.75" hidden="1" customHeight="1">
      <c r="A395" s="206"/>
      <c r="B395" s="47" t="s">
        <v>49</v>
      </c>
      <c r="C395" s="98">
        <f>C394/11635*100</f>
        <v>2.5440481306403093</v>
      </c>
      <c r="D395" s="124"/>
      <c r="E395" s="153"/>
      <c r="F395" s="5"/>
      <c r="G395" s="5"/>
    </row>
    <row r="396" spans="1:11" ht="17.25" hidden="1" customHeight="1">
      <c r="A396" s="206" t="s">
        <v>66</v>
      </c>
      <c r="B396" s="44" t="s">
        <v>63</v>
      </c>
      <c r="C396" s="95">
        <v>21</v>
      </c>
      <c r="D396" s="121">
        <v>55219</v>
      </c>
      <c r="E396" s="150">
        <f>C396/D396*100000</f>
        <v>38.030388091055613</v>
      </c>
      <c r="F396" s="2"/>
      <c r="G396" s="2"/>
    </row>
    <row r="397" spans="1:11" ht="19.5" hidden="1" customHeight="1">
      <c r="A397" s="206"/>
      <c r="B397" s="45" t="s">
        <v>49</v>
      </c>
      <c r="C397" s="96">
        <f>C396/701*100</f>
        <v>2.9957203994293864</v>
      </c>
      <c r="D397" s="122"/>
      <c r="E397" s="151"/>
      <c r="F397" s="2"/>
      <c r="G397" s="2"/>
    </row>
    <row r="398" spans="1:11" ht="15" hidden="1" customHeight="1">
      <c r="A398" s="206"/>
      <c r="B398" s="46" t="s">
        <v>34</v>
      </c>
      <c r="C398" s="97">
        <v>293</v>
      </c>
      <c r="D398" s="123">
        <v>1083070</v>
      </c>
      <c r="E398" s="152">
        <f>C398/D398*100000</f>
        <v>27.052729740459988</v>
      </c>
    </row>
    <row r="399" spans="1:11" ht="15" hidden="1" customHeight="1">
      <c r="A399" s="206"/>
      <c r="B399" s="48" t="s">
        <v>49</v>
      </c>
      <c r="C399" s="99">
        <f>C398/11480*100</f>
        <v>2.5522648083623691</v>
      </c>
      <c r="D399" s="125"/>
      <c r="E399" s="154"/>
    </row>
    <row r="400" spans="1:11" ht="15" hidden="1" customHeight="1">
      <c r="A400" s="206" t="s">
        <v>43</v>
      </c>
      <c r="B400" s="44" t="s">
        <v>63</v>
      </c>
      <c r="C400" s="95">
        <v>14</v>
      </c>
      <c r="D400" s="121">
        <v>54724</v>
      </c>
      <c r="E400" s="150">
        <v>25.9</v>
      </c>
    </row>
    <row r="401" spans="1:5" ht="15" hidden="1" customHeight="1">
      <c r="A401" s="206"/>
      <c r="B401" s="45" t="s">
        <v>49</v>
      </c>
      <c r="C401" s="96">
        <f>C400/698*100</f>
        <v>2.005730659025788</v>
      </c>
      <c r="D401" s="122"/>
      <c r="E401" s="151"/>
    </row>
    <row r="402" spans="1:5" ht="15" hidden="1" customHeight="1">
      <c r="A402" s="206"/>
      <c r="B402" s="46" t="s">
        <v>34</v>
      </c>
      <c r="C402" s="97">
        <v>249</v>
      </c>
      <c r="D402" s="123">
        <v>1093247</v>
      </c>
      <c r="E402" s="152">
        <v>23</v>
      </c>
    </row>
    <row r="403" spans="1:5" ht="15" hidden="1" customHeight="1">
      <c r="A403" s="206"/>
      <c r="B403" s="48" t="s">
        <v>49</v>
      </c>
      <c r="C403" s="99">
        <f>C402/11875*100</f>
        <v>2.0968421052631578</v>
      </c>
      <c r="D403" s="125"/>
      <c r="E403" s="154"/>
    </row>
    <row r="404" spans="1:5" ht="15" hidden="1" customHeight="1">
      <c r="A404" s="206" t="s">
        <v>67</v>
      </c>
      <c r="B404" s="44" t="s">
        <v>63</v>
      </c>
      <c r="C404" s="95">
        <v>12</v>
      </c>
      <c r="D404" s="121">
        <v>54000</v>
      </c>
      <c r="E404" s="150">
        <v>22.5</v>
      </c>
    </row>
    <row r="405" spans="1:5" ht="15" hidden="1" customHeight="1">
      <c r="A405" s="206"/>
      <c r="B405" s="45" t="s">
        <v>49</v>
      </c>
      <c r="C405" s="96">
        <v>1.6194331983805701</v>
      </c>
      <c r="D405" s="122"/>
      <c r="E405" s="151"/>
    </row>
    <row r="406" spans="1:5" ht="15" hidden="1" customHeight="1">
      <c r="A406" s="206"/>
      <c r="B406" s="46" t="s">
        <v>34</v>
      </c>
      <c r="C406" s="97">
        <v>271</v>
      </c>
      <c r="D406" s="123">
        <v>1088409</v>
      </c>
      <c r="E406" s="152">
        <v>25.2</v>
      </c>
    </row>
    <row r="407" spans="1:5" ht="15" hidden="1" customHeight="1">
      <c r="A407" s="206"/>
      <c r="B407" s="48" t="s">
        <v>49</v>
      </c>
      <c r="C407" s="99">
        <v>2.2097195042400499</v>
      </c>
      <c r="D407" s="125"/>
      <c r="E407" s="154"/>
    </row>
    <row r="408" spans="1:5" ht="15" hidden="1" customHeight="1">
      <c r="A408" s="207" t="s">
        <v>50</v>
      </c>
      <c r="B408" s="44" t="s">
        <v>63</v>
      </c>
      <c r="C408" s="95">
        <v>12</v>
      </c>
      <c r="D408" s="121">
        <v>53412</v>
      </c>
      <c r="E408" s="150">
        <v>22.8</v>
      </c>
    </row>
    <row r="409" spans="1:5" ht="15" hidden="1" customHeight="1">
      <c r="A409" s="207"/>
      <c r="B409" s="45" t="s">
        <v>49</v>
      </c>
      <c r="C409" s="96">
        <v>1.7000000000000002</v>
      </c>
      <c r="D409" s="122"/>
      <c r="E409" s="151"/>
    </row>
    <row r="410" spans="1:5" ht="15" hidden="1" customHeight="1">
      <c r="A410" s="207"/>
      <c r="B410" s="46" t="s">
        <v>34</v>
      </c>
      <c r="C410" s="97">
        <v>238</v>
      </c>
      <c r="D410" s="123">
        <v>1082763</v>
      </c>
      <c r="E410" s="152">
        <v>22.2</v>
      </c>
    </row>
    <row r="411" spans="1:5" ht="15" hidden="1" customHeight="1">
      <c r="A411" s="207"/>
      <c r="B411" s="49" t="s">
        <v>49</v>
      </c>
      <c r="C411" s="98">
        <v>1.9</v>
      </c>
      <c r="D411" s="124"/>
      <c r="E411" s="153"/>
    </row>
    <row r="412" spans="1:5" ht="15" hidden="1" customHeight="1">
      <c r="A412" s="206" t="s">
        <v>68</v>
      </c>
      <c r="B412" s="44" t="s">
        <v>63</v>
      </c>
      <c r="C412" s="95">
        <v>15</v>
      </c>
      <c r="D412" s="121">
        <v>52063</v>
      </c>
      <c r="E412" s="150">
        <v>28.8</v>
      </c>
    </row>
    <row r="413" spans="1:5" ht="15" hidden="1" customHeight="1">
      <c r="A413" s="206"/>
      <c r="B413" s="45" t="s">
        <v>49</v>
      </c>
      <c r="C413" s="96">
        <v>2.1</v>
      </c>
      <c r="D413" s="122"/>
      <c r="E413" s="151"/>
    </row>
    <row r="414" spans="1:5" ht="15" hidden="1" customHeight="1">
      <c r="A414" s="206"/>
      <c r="B414" s="46" t="s">
        <v>34</v>
      </c>
      <c r="C414" s="97">
        <v>241</v>
      </c>
      <c r="D414" s="123">
        <v>1062428</v>
      </c>
      <c r="E414" s="152">
        <v>22.6</v>
      </c>
    </row>
    <row r="415" spans="1:5" ht="15" hidden="1" customHeight="1">
      <c r="A415" s="206"/>
      <c r="B415" s="50" t="s">
        <v>49</v>
      </c>
      <c r="C415" s="99">
        <v>1.9</v>
      </c>
      <c r="D415" s="125"/>
      <c r="E415" s="154"/>
    </row>
    <row r="416" spans="1:5" ht="15" hidden="1" customHeight="1">
      <c r="A416" s="208" t="s">
        <v>40</v>
      </c>
      <c r="B416" s="51" t="s">
        <v>63</v>
      </c>
      <c r="C416" s="100">
        <v>13</v>
      </c>
      <c r="D416" s="126">
        <v>51444</v>
      </c>
      <c r="E416" s="155">
        <v>25.3</v>
      </c>
    </row>
    <row r="417" spans="1:5" ht="15" hidden="1" customHeight="1">
      <c r="A417" s="208"/>
      <c r="B417" s="45" t="s">
        <v>49</v>
      </c>
      <c r="C417" s="96">
        <v>1.8</v>
      </c>
      <c r="D417" s="122"/>
      <c r="E417" s="151"/>
    </row>
    <row r="418" spans="1:5" ht="15" hidden="1" customHeight="1">
      <c r="A418" s="208"/>
      <c r="B418" s="46" t="s">
        <v>34</v>
      </c>
      <c r="C418" s="97">
        <v>241</v>
      </c>
      <c r="D418" s="123">
        <v>1056307</v>
      </c>
      <c r="E418" s="152">
        <v>22.8</v>
      </c>
    </row>
    <row r="419" spans="1:5" ht="15" hidden="1" customHeight="1">
      <c r="A419" s="208"/>
      <c r="B419" s="49" t="s">
        <v>49</v>
      </c>
      <c r="C419" s="98">
        <v>1.9</v>
      </c>
      <c r="D419" s="124"/>
      <c r="E419" s="153"/>
    </row>
    <row r="420" spans="1:5" ht="15" hidden="1" customHeight="1">
      <c r="A420" s="206" t="s">
        <v>51</v>
      </c>
      <c r="B420" s="44" t="s">
        <v>63</v>
      </c>
      <c r="C420" s="95">
        <v>12</v>
      </c>
      <c r="D420" s="121">
        <v>50725</v>
      </c>
      <c r="E420" s="150">
        <v>23.7</v>
      </c>
    </row>
    <row r="421" spans="1:5" ht="15" hidden="1" customHeight="1">
      <c r="A421" s="206"/>
      <c r="B421" s="45" t="s">
        <v>49</v>
      </c>
      <c r="C421" s="96">
        <v>1.7000000000000002</v>
      </c>
      <c r="D421" s="122"/>
      <c r="E421" s="151"/>
    </row>
    <row r="422" spans="1:5" ht="15" hidden="1" customHeight="1">
      <c r="A422" s="206"/>
      <c r="B422" s="46" t="s">
        <v>34</v>
      </c>
      <c r="C422" s="97">
        <v>216</v>
      </c>
      <c r="D422" s="123">
        <v>1055528</v>
      </c>
      <c r="E422" s="152">
        <v>20.5</v>
      </c>
    </row>
    <row r="423" spans="1:5" ht="15" hidden="1" customHeight="1">
      <c r="A423" s="206"/>
      <c r="B423" s="50" t="s">
        <v>49</v>
      </c>
      <c r="C423" s="99">
        <v>1.7000000000000002</v>
      </c>
      <c r="D423" s="125"/>
      <c r="E423" s="154"/>
    </row>
    <row r="424" spans="1:5" ht="15" hidden="1" customHeight="1">
      <c r="A424" s="206" t="s">
        <v>69</v>
      </c>
      <c r="B424" s="44" t="s">
        <v>63</v>
      </c>
      <c r="C424" s="95">
        <v>11</v>
      </c>
      <c r="D424" s="121">
        <v>50041</v>
      </c>
      <c r="E424" s="150">
        <v>22</v>
      </c>
    </row>
    <row r="425" spans="1:5" ht="15" hidden="1" customHeight="1">
      <c r="A425" s="206"/>
      <c r="B425" s="45" t="s">
        <v>49</v>
      </c>
      <c r="C425" s="96">
        <v>1.5</v>
      </c>
      <c r="D425" s="122"/>
      <c r="E425" s="151"/>
    </row>
    <row r="426" spans="1:5" ht="15" hidden="1" customHeight="1">
      <c r="A426" s="206"/>
      <c r="B426" s="46" t="s">
        <v>34</v>
      </c>
      <c r="C426" s="97">
        <v>186</v>
      </c>
      <c r="D426" s="123">
        <v>1049000</v>
      </c>
      <c r="E426" s="152">
        <v>17.7</v>
      </c>
    </row>
    <row r="427" spans="1:5" ht="15" hidden="1" customHeight="1">
      <c r="A427" s="206"/>
      <c r="B427" s="50" t="s">
        <v>49</v>
      </c>
      <c r="C427" s="99">
        <v>1.4</v>
      </c>
      <c r="D427" s="125"/>
      <c r="E427" s="154"/>
    </row>
    <row r="428" spans="1:5" ht="15" hidden="1" customHeight="1">
      <c r="A428" s="206" t="s">
        <v>62</v>
      </c>
      <c r="B428" s="44" t="s">
        <v>63</v>
      </c>
      <c r="C428" s="95">
        <v>11</v>
      </c>
      <c r="D428" s="121">
        <v>49313</v>
      </c>
      <c r="E428" s="150">
        <v>22.3</v>
      </c>
    </row>
    <row r="429" spans="1:5" ht="15" hidden="1" customHeight="1">
      <c r="A429" s="206"/>
      <c r="B429" s="45" t="s">
        <v>49</v>
      </c>
      <c r="C429" s="96">
        <v>1.4</v>
      </c>
      <c r="D429" s="127"/>
      <c r="E429" s="156"/>
    </row>
    <row r="430" spans="1:5" ht="15" hidden="1" customHeight="1">
      <c r="A430" s="206"/>
      <c r="B430" s="46" t="s">
        <v>34</v>
      </c>
      <c r="C430" s="97">
        <v>187</v>
      </c>
      <c r="D430" s="123">
        <v>1039414</v>
      </c>
      <c r="E430" s="152">
        <v>17.899999999999999</v>
      </c>
    </row>
    <row r="431" spans="1:5" ht="15" hidden="1" customHeight="1">
      <c r="A431" s="206"/>
      <c r="B431" s="50" t="s">
        <v>49</v>
      </c>
      <c r="C431" s="99">
        <v>1.4</v>
      </c>
      <c r="D431" s="125"/>
      <c r="E431" s="154"/>
    </row>
    <row r="432" spans="1:5" ht="15" hidden="1" customHeight="1">
      <c r="A432" s="208" t="s">
        <v>70</v>
      </c>
      <c r="B432" s="51" t="s">
        <v>63</v>
      </c>
      <c r="C432" s="100">
        <v>7</v>
      </c>
      <c r="D432" s="126">
        <v>48454</v>
      </c>
      <c r="E432" s="155">
        <v>14.4</v>
      </c>
    </row>
    <row r="433" spans="1:5" ht="15" hidden="1" customHeight="1">
      <c r="A433" s="208"/>
      <c r="B433" s="45" t="s">
        <v>49</v>
      </c>
      <c r="C433" s="96">
        <v>0.9</v>
      </c>
      <c r="D433" s="127"/>
      <c r="E433" s="156"/>
    </row>
    <row r="434" spans="1:5" ht="15" hidden="1" customHeight="1">
      <c r="A434" s="208"/>
      <c r="B434" s="46" t="s">
        <v>34</v>
      </c>
      <c r="C434" s="97">
        <v>160</v>
      </c>
      <c r="D434" s="123">
        <v>1031642</v>
      </c>
      <c r="E434" s="152">
        <v>15.5</v>
      </c>
    </row>
    <row r="435" spans="1:5" ht="15" hidden="1" customHeight="1">
      <c r="A435" s="208"/>
      <c r="B435" s="49" t="s">
        <v>49</v>
      </c>
      <c r="C435" s="98">
        <v>1.2</v>
      </c>
      <c r="D435" s="124"/>
      <c r="E435" s="153"/>
    </row>
    <row r="436" spans="1:5" ht="15" customHeight="1">
      <c r="A436" s="225" t="s">
        <v>135</v>
      </c>
      <c r="B436" s="44" t="s">
        <v>63</v>
      </c>
      <c r="C436" s="100">
        <v>10</v>
      </c>
      <c r="D436" s="126">
        <v>47115</v>
      </c>
      <c r="E436" s="155">
        <f>C436/D436*100000</f>
        <v>21.224663058473947</v>
      </c>
    </row>
    <row r="437" spans="1:5" ht="15" customHeight="1">
      <c r="A437" s="226"/>
      <c r="B437" s="45" t="s">
        <v>49</v>
      </c>
      <c r="C437" s="96">
        <f>C436/C12*100</f>
        <v>1.3386880856760375</v>
      </c>
      <c r="D437" s="127"/>
      <c r="E437" s="156"/>
    </row>
    <row r="438" spans="1:5" ht="15" customHeight="1">
      <c r="A438" s="226"/>
      <c r="B438" s="46" t="s">
        <v>34</v>
      </c>
      <c r="C438" s="97">
        <v>193</v>
      </c>
      <c r="D438" s="123">
        <v>1017321</v>
      </c>
      <c r="E438" s="152">
        <v>19</v>
      </c>
    </row>
    <row r="439" spans="1:5" ht="15" customHeight="1">
      <c r="A439" s="227"/>
      <c r="B439" s="52" t="s">
        <v>49</v>
      </c>
      <c r="C439" s="98">
        <f>C438/C72*100</f>
        <v>1.4867883830213389</v>
      </c>
      <c r="D439" s="124"/>
      <c r="E439" s="153"/>
    </row>
    <row r="440" spans="1:5" ht="15" customHeight="1">
      <c r="A440" s="228" t="s">
        <v>126</v>
      </c>
      <c r="B440" s="51" t="s">
        <v>63</v>
      </c>
      <c r="C440" s="95">
        <v>10</v>
      </c>
      <c r="D440" s="121">
        <v>46301</v>
      </c>
      <c r="E440" s="150">
        <f>C440/D440*100000</f>
        <v>21.597805662944644</v>
      </c>
    </row>
    <row r="441" spans="1:5" ht="15" customHeight="1">
      <c r="A441" s="226"/>
      <c r="B441" s="45" t="s">
        <v>49</v>
      </c>
      <c r="C441" s="96">
        <f>C440/C13*100</f>
        <v>1.3020833333333335</v>
      </c>
      <c r="D441" s="127"/>
      <c r="E441" s="156"/>
    </row>
    <row r="442" spans="1:5" ht="15" customHeight="1">
      <c r="A442" s="226"/>
      <c r="B442" s="46" t="s">
        <v>34</v>
      </c>
      <c r="C442" s="97">
        <v>184</v>
      </c>
      <c r="D442" s="123">
        <v>1000566</v>
      </c>
      <c r="E442" s="152">
        <v>18.3</v>
      </c>
    </row>
    <row r="443" spans="1:5" ht="15" customHeight="1">
      <c r="A443" s="207"/>
      <c r="B443" s="49" t="s">
        <v>49</v>
      </c>
      <c r="C443" s="101">
        <f>C442/C76*100</f>
        <v>1.3479853479853481</v>
      </c>
      <c r="D443" s="128"/>
      <c r="E443" s="157"/>
    </row>
    <row r="444" spans="1:5" ht="15" customHeight="1">
      <c r="A444" s="225" t="s">
        <v>136</v>
      </c>
      <c r="B444" s="44" t="s">
        <v>63</v>
      </c>
      <c r="C444" s="100">
        <v>7</v>
      </c>
      <c r="D444" s="129">
        <v>45383</v>
      </c>
      <c r="E444" s="158">
        <f>C444/D444*100000</f>
        <v>15.424277813278099</v>
      </c>
    </row>
    <row r="445" spans="1:5" ht="15" customHeight="1">
      <c r="A445" s="226"/>
      <c r="B445" s="45" t="s">
        <v>49</v>
      </c>
      <c r="C445" s="96">
        <f>C444/C17*100</f>
        <v>0.77177508269018735</v>
      </c>
      <c r="D445" s="127"/>
      <c r="E445" s="156"/>
    </row>
    <row r="446" spans="1:5" ht="15" customHeight="1">
      <c r="A446" s="226"/>
      <c r="B446" s="46" t="s">
        <v>34</v>
      </c>
      <c r="C446" s="97">
        <v>198</v>
      </c>
      <c r="D446" s="123">
        <v>1016323</v>
      </c>
      <c r="E446" s="152">
        <f>C446/D446*100000</f>
        <v>19.48199538926109</v>
      </c>
    </row>
    <row r="447" spans="1:5" ht="15" customHeight="1">
      <c r="A447" s="226"/>
      <c r="B447" s="53" t="s">
        <v>49</v>
      </c>
      <c r="C447" s="102">
        <f>C446/C80*100</f>
        <v>1.3154398086633006</v>
      </c>
      <c r="D447" s="130"/>
      <c r="E447" s="159"/>
    </row>
    <row r="448" spans="1:5" ht="15" customHeight="1">
      <c r="A448" s="7"/>
      <c r="B448" s="43"/>
      <c r="C448" s="103"/>
      <c r="D448" s="131"/>
      <c r="E448" s="131"/>
    </row>
    <row r="449" spans="2:2" ht="15" customHeight="1">
      <c r="B449" s="13" t="s">
        <v>120</v>
      </c>
    </row>
  </sheetData>
  <mergeCells count="207">
    <mergeCell ref="A444:A447"/>
    <mergeCell ref="A408:A411"/>
    <mergeCell ref="A412:A415"/>
    <mergeCell ref="A416:A419"/>
    <mergeCell ref="A420:A423"/>
    <mergeCell ref="A424:A427"/>
    <mergeCell ref="A428:A431"/>
    <mergeCell ref="A432:A435"/>
    <mergeCell ref="A436:A439"/>
    <mergeCell ref="A440:A443"/>
    <mergeCell ref="A369:A372"/>
    <mergeCell ref="A373:A376"/>
    <mergeCell ref="A377:A380"/>
    <mergeCell ref="A381:A384"/>
    <mergeCell ref="A385:A388"/>
    <mergeCell ref="A392:A395"/>
    <mergeCell ref="A396:A399"/>
    <mergeCell ref="A400:A403"/>
    <mergeCell ref="A404:A407"/>
    <mergeCell ref="A333:A336"/>
    <mergeCell ref="A337:A340"/>
    <mergeCell ref="A341:A344"/>
    <mergeCell ref="A345:A348"/>
    <mergeCell ref="A349:A352"/>
    <mergeCell ref="A353:A356"/>
    <mergeCell ref="A357:A360"/>
    <mergeCell ref="A361:A364"/>
    <mergeCell ref="A365:A368"/>
    <mergeCell ref="A316:A319"/>
    <mergeCell ref="A320:A323"/>
    <mergeCell ref="A324:A327"/>
    <mergeCell ref="A330:B331"/>
    <mergeCell ref="C330:C332"/>
    <mergeCell ref="D331:D332"/>
    <mergeCell ref="E331:E332"/>
    <mergeCell ref="F331:F332"/>
    <mergeCell ref="G331:G332"/>
    <mergeCell ref="A280:A283"/>
    <mergeCell ref="A284:A287"/>
    <mergeCell ref="A288:A291"/>
    <mergeCell ref="A292:A295"/>
    <mergeCell ref="A296:A299"/>
    <mergeCell ref="A300:A303"/>
    <mergeCell ref="A304:A307"/>
    <mergeCell ref="A308:A311"/>
    <mergeCell ref="A312:A315"/>
    <mergeCell ref="E270:E271"/>
    <mergeCell ref="F270:F271"/>
    <mergeCell ref="G270:G271"/>
    <mergeCell ref="H270:H271"/>
    <mergeCell ref="I270:I271"/>
    <mergeCell ref="J270:J271"/>
    <mergeCell ref="K270:K271"/>
    <mergeCell ref="A272:A275"/>
    <mergeCell ref="A276:A279"/>
    <mergeCell ref="A243:A246"/>
    <mergeCell ref="A247:A250"/>
    <mergeCell ref="A251:A254"/>
    <mergeCell ref="A255:A258"/>
    <mergeCell ref="A259:A262"/>
    <mergeCell ref="A263:A266"/>
    <mergeCell ref="B269:B270"/>
    <mergeCell ref="C269:C271"/>
    <mergeCell ref="D270:D271"/>
    <mergeCell ref="H209:H210"/>
    <mergeCell ref="A211:A214"/>
    <mergeCell ref="A215:A218"/>
    <mergeCell ref="A219:A222"/>
    <mergeCell ref="A223:A226"/>
    <mergeCell ref="A227:A230"/>
    <mergeCell ref="A231:A234"/>
    <mergeCell ref="A235:A238"/>
    <mergeCell ref="A239:A242"/>
    <mergeCell ref="A194:A197"/>
    <mergeCell ref="A198:A201"/>
    <mergeCell ref="A202:A205"/>
    <mergeCell ref="B208:B209"/>
    <mergeCell ref="C208:C210"/>
    <mergeCell ref="D209:D210"/>
    <mergeCell ref="E209:E210"/>
    <mergeCell ref="F209:F210"/>
    <mergeCell ref="G209:G210"/>
    <mergeCell ref="A158:A161"/>
    <mergeCell ref="A162:A165"/>
    <mergeCell ref="A166:A169"/>
    <mergeCell ref="A170:A173"/>
    <mergeCell ref="A174:A177"/>
    <mergeCell ref="A178:A181"/>
    <mergeCell ref="A182:A185"/>
    <mergeCell ref="A186:A189"/>
    <mergeCell ref="A190:A193"/>
    <mergeCell ref="R147:R149"/>
    <mergeCell ref="S147:S149"/>
    <mergeCell ref="T147:T149"/>
    <mergeCell ref="U147:U149"/>
    <mergeCell ref="V147:V149"/>
    <mergeCell ref="W147:W149"/>
    <mergeCell ref="X147:X149"/>
    <mergeCell ref="A150:A153"/>
    <mergeCell ref="A154:A157"/>
    <mergeCell ref="I147:I149"/>
    <mergeCell ref="J147:J149"/>
    <mergeCell ref="K147:K149"/>
    <mergeCell ref="L147:L149"/>
    <mergeCell ref="M147:M149"/>
    <mergeCell ref="N147:N149"/>
    <mergeCell ref="O147:O149"/>
    <mergeCell ref="P147:P149"/>
    <mergeCell ref="Q147:Q149"/>
    <mergeCell ref="A136:A139"/>
    <mergeCell ref="A140:A143"/>
    <mergeCell ref="A146:B147"/>
    <mergeCell ref="C146:C149"/>
    <mergeCell ref="D147:D149"/>
    <mergeCell ref="E147:E149"/>
    <mergeCell ref="F147:F149"/>
    <mergeCell ref="G147:G149"/>
    <mergeCell ref="H147:H14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L2:L3"/>
    <mergeCell ref="M2:M3"/>
    <mergeCell ref="A22:B23"/>
    <mergeCell ref="C22:C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A390:B390"/>
    <mergeCell ref="A391:B391"/>
    <mergeCell ref="E2:E3"/>
    <mergeCell ref="F2:F3"/>
    <mergeCell ref="G2:G3"/>
    <mergeCell ref="H2:H3"/>
    <mergeCell ref="I2:I3"/>
    <mergeCell ref="J2:J3"/>
    <mergeCell ref="K2:K3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5:B86"/>
    <mergeCell ref="D22:V22"/>
    <mergeCell ref="A25:B25"/>
    <mergeCell ref="D85:E85"/>
    <mergeCell ref="A145:D145"/>
    <mergeCell ref="D146:X146"/>
    <mergeCell ref="D208:H208"/>
    <mergeCell ref="D269:K269"/>
    <mergeCell ref="A329:C329"/>
    <mergeCell ref="D330:G330"/>
    <mergeCell ref="N23:N25"/>
    <mergeCell ref="O23:O25"/>
    <mergeCell ref="P23:P25"/>
    <mergeCell ref="Q23:Q25"/>
    <mergeCell ref="R23:R25"/>
    <mergeCell ref="S23:S25"/>
    <mergeCell ref="T23:T25"/>
    <mergeCell ref="U23:U25"/>
    <mergeCell ref="V23:V25"/>
    <mergeCell ref="C85:C87"/>
    <mergeCell ref="D86:D87"/>
    <mergeCell ref="E86:E87"/>
    <mergeCell ref="A88:A91"/>
    <mergeCell ref="A92:A95"/>
    <mergeCell ref="A96:A99"/>
    <mergeCell ref="A10:B10"/>
    <mergeCell ref="A11:B11"/>
    <mergeCell ref="A12:B12"/>
    <mergeCell ref="A13:B13"/>
    <mergeCell ref="A14:B14"/>
    <mergeCell ref="A15:B15"/>
    <mergeCell ref="A16:B16"/>
    <mergeCell ref="A17:B17"/>
    <mergeCell ref="A21:C21"/>
    <mergeCell ref="A1:B1"/>
    <mergeCell ref="C2:D2"/>
    <mergeCell ref="A3:B3"/>
    <mergeCell ref="A4:B4"/>
    <mergeCell ref="A5:B5"/>
    <mergeCell ref="A6:B6"/>
    <mergeCell ref="A7:B7"/>
    <mergeCell ref="A8:B8"/>
    <mergeCell ref="A9:B9"/>
  </mergeCells>
  <phoneticPr fontId="2"/>
  <dataValidations count="1">
    <dataValidation allowBlank="1" showErrorMessage="1" sqref="B26:V26 B385:H385 D28:V72 B28 B30 B32 B34 B36 B38 B40 B42 B44 B46 B48 B50 B52 B54 B56 B58 B60 B62 B64 B66 B68 D73:V77 B76 B74 B316:K316 C82:V82 B88:E88 C89:E89 B90:E90 C91:E91 B92:E92 C93:E93 B94:E94 C95:E95 B96:E96 C97:E97 B98:E98 C99:E99 B100:E100 C101:E101 B102:E102 C103:E103 B104:E104 C105:E105 B106:E106 C107:E107 B108:E108 C109:E109 B110:E110 C111:E111 B112:E112 C113:E113 B114:E114 C115:E115 B116:E116 C117:E117 B118:E118 C119:E119 B120:E120 C121:E121 B122:E122 C123:E123 B124:E124 C125:E125 B126:E126 C127:E127 B128:E128 C129:E129 B130:E130 C386:H386 B134 B387:H387 B72 B150:X150 C151:X151 B152:X152 C153:X153 B154:X154 C155:X155 B156:X156 C157:X157 B158:X158 C159:X159 B160:X160 C161:X161 B162:X162 C163:X163 B164:X164 C165:X165 B166:X166 C167:X167 B168:X168 C169:X169 B170:X170 C171:X171 B172:X172 C173:X173 B174:X174 C175:X175 B176:X176 C177:X177 B178:X178 C179:X179 B180:X180 C181:X181 B182:X182 C183:X183 B184:X184 C185:X185 B186:X186 C187:X187 B188:X188 C189:X189 B190:X190 C191:X191 B192:X192 C79:V81 B326:K326 B196:X196 B200:X200 B80 B211:H211 C212:H212 B213:H213 C214:H214 B215:H215 C216:H216 B217:H217 C218:H218 B219:H219 C220:H220 B221:H221 C222:H222 B223:H223 C224:H224 B225:H225 C226:H226 B227:H227 C228:H228 B229:H229 C230:H230 B231:H231 C232:H232 B233:H233 C234:H234 B235:H235 C236:H236 B237:H237 C238:H238 B239:H239 C240:H240 B241:H241 C242:H242 B243:H243 C244:H244 B245:H245 C246:H246 B247:H247 C248:H248 B249:H249 C250:H250 B251:H251 C252:H252 B253:H253 C254:H256 C325:K325 B257:H257 B261:H261 B324:K324 B272:K272 C273:K273 B274:K274 C275:K275 B276:K276 C277:K277 B278:K278 C279:K279 B280:K280 C281:K281 B282:K282 C283:K283 B284:K284 C285:K285 B286:K286 C287:K287 B288:K288 C289:K289 B290:K290 C291:K291 B292:K292 C293:K293 B294:K294 C295:K295 B296:K296 C297:K297 B298:K298 C299:K299 B300:K300 C301:K301 B302:K302 C303:K303 B304:K304 C305:K305 B306:K306 C307:K307 B308:K308 C309:K309 B310:K310 C311:K311 B312:K312 C313:K313 B314:K314 C315:K315 C262:H262 B318:K318 B255 B194 B333:G333 C334:G334 B335:G335 C336:G336 B337:G337 C338:G338 B339:G339 C340:G340 B341:G341 C342:G342 B343:G343 C344:G344 B345:G345 C346:G346 B347:G347 C348:G348 B349:H349 C350:H350 B351:H351 C352:H352 B353:H353 C354:H354 B355:H355 C356:H356 B357:H357 C358:H358 B359:H359 C360:H360 B361:H361 C362:H362 B363:H363 C364:H364 B365:H365 C366:H366 B367:H367 C368:H368 B369:H369 C370:H370 B371:H371 C372:H372 B373:H373 C374:H374 B375:H375 C376:H376 C327:K328 B70 C384:H384 B377:H377 C27:C77 B136 B138 B198:X198 C143:E143 C380:H380 B132 B259:H259 C205:X206 C199:X199 C193:X195 B320:K320 C258:H258 C260:H260 C203:X203 C319:K319 C382:H382 C317:K317 C378:H378 B78:V78 B140:E140 C141:E141 B142:E142 C131:E139 B202:X202 B204:X204 C197:X197 AA207:IV267 C201:X201 C264:H264 B265:H265 B263:H263 B322:K322 C323:K323 C266:H267 C321:K321 B381:H381 B383:H383 B379:H379 C388:H389"/>
  </dataValidations>
  <pageMargins left="0.25" right="0.25" top="0.41" bottom="0.48" header="0.3" footer="0.3"/>
  <pageSetup paperSize="9" scale="24" orientation="landscape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主要死因別死亡者数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2024-10-11T04:36:30Z</cp:lastPrinted>
  <dcterms:created xsi:type="dcterms:W3CDTF">2023-09-25T02:04:02Z</dcterms:created>
  <dcterms:modified xsi:type="dcterms:W3CDTF">2024-12-04T05:17:36Z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2024-12-04T04:40:57Z</vt:filetime>
  </property>
</Properties>
</file>